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1"/>
  </bookViews>
  <sheets>
    <sheet name="Оценка ожид. испо. расх.2021г" sheetId="1" r:id="rId1"/>
    <sheet name="Оценка ожид испол дох. на 2021г" sheetId="2" r:id="rId2"/>
  </sheets>
  <definedNames/>
  <calcPr fullCalcOnLoad="1"/>
</workbook>
</file>

<file path=xl/sharedStrings.xml><?xml version="1.0" encoding="utf-8"?>
<sst xmlns="http://schemas.openxmlformats.org/spreadsheetml/2006/main" count="135" uniqueCount="131">
  <si>
    <t>Код бюджетной  классификации</t>
  </si>
  <si>
    <t>Наименование налога (сбора)</t>
  </si>
  <si>
    <t>000 1 00 00000 00 0000 000</t>
  </si>
  <si>
    <t>НАЛОГОВЫЕ ДОХОДЫ</t>
  </si>
  <si>
    <t>000 1 01 00000 00 0000 000</t>
  </si>
  <si>
    <t>НАЛОГИ НА ПРИБЫЛЬ, ДОХОДЫ</t>
  </si>
  <si>
    <t>182 1 01 02021 01 1000 110</t>
  </si>
  <si>
    <t>000 1 06 00000 00 0000 000</t>
  </si>
  <si>
    <t>182 1 06 01030 10 0000 110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</si>
  <si>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</si>
  <si>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</si>
  <si>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</si>
  <si>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НЕНАЛОГОВЫЕ ДОХОДЫ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</si>
  <si>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</si>
  <si>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</si>
  <si>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НАЛОГ НА ИМУЩЕСТВО</t>
  </si>
  <si>
    <t>000 1 08 00000 00 0000 000</t>
  </si>
  <si>
    <t>ГОСУДАРСТВЕННАЯ ПОШЛИНА</t>
  </si>
  <si>
    <t>Налог на имущество физических лиц</t>
  </si>
  <si>
    <t xml:space="preserve">Государственная пошлина за совершение нотариальных действий </t>
  </si>
  <si>
    <t>тыс. руб.</t>
  </si>
  <si>
    <t>Итого</t>
  </si>
  <si>
    <t xml:space="preserve">Межбюджетные трансферты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</si>
  <si>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</si>
  <si>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по разделам, подразделам функциональной классификации расходов </t>
  </si>
  <si>
    <t>( тыс.руб.)</t>
  </si>
  <si>
    <t>КФСР</t>
  </si>
  <si>
    <t>Наименование расходов в соответствии с бюджетной классификацией</t>
  </si>
  <si>
    <t>Уточненый план</t>
  </si>
  <si>
    <t>Исполнено</t>
  </si>
  <si>
    <t>0100</t>
  </si>
  <si>
    <t>Общегосударственные вопросы</t>
  </si>
  <si>
    <t>0102</t>
  </si>
  <si>
    <t>Функционирование высшего должностного лица субъекта РФ и органа местного самоуправления</t>
  </si>
  <si>
    <t>0103</t>
  </si>
  <si>
    <t xml:space="preserve">Функционирование законодательных(представительных) органов государственной власти и местного самоуправления </t>
  </si>
  <si>
    <t>0104</t>
  </si>
  <si>
    <t>Функционирование Правительства РФ,высших органов исполнительной власти Субъектов РФ,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</si>
  <si>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</si>
  <si>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</si>
  <si>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</si>
  <si>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</si>
  <si>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</si>
  <si>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</si>
  <si>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</si>
  <si>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</si>
  <si>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</si>
  <si>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</t>
  </si>
  <si>
    <t>0500</t>
  </si>
  <si>
    <t>Жилищно-коммунальное хозяйство</t>
  </si>
  <si>
    <t>0502</t>
  </si>
  <si>
    <t>Коммунальное хозяйство</t>
  </si>
  <si>
    <t>0800</t>
  </si>
  <si>
    <t>Культура, кинематография, средства массовой информации</t>
  </si>
  <si>
    <t>0801</t>
  </si>
  <si>
    <t>Культура</t>
  </si>
  <si>
    <t>Спорт и физическая культура</t>
  </si>
  <si>
    <t>1100</t>
  </si>
  <si>
    <t>9700</t>
  </si>
  <si>
    <t>ИТОГО  РАСХОДОВ</t>
  </si>
  <si>
    <t>546 1 08 04020 01 0000 110</t>
  </si>
  <si>
    <t>НАЛОГОВЫЕ И НЕНАЛОГОВЫЕ ДОХОДЫ</t>
  </si>
  <si>
    <t>Аязгуловского сельского поселения</t>
  </si>
  <si>
    <t>% выполнения к уточн.плану</t>
  </si>
  <si>
    <t>В % к уточненному</t>
  </si>
  <si>
    <t>0300</t>
  </si>
  <si>
    <t>Национальная безопасность и правоохранительная деятельность</t>
  </si>
  <si>
    <t>0412</t>
  </si>
  <si>
    <t>Перечисления другим бюжетам бюджетной системы Российской Федерации</t>
  </si>
  <si>
    <t>Физическая культура и спорт</t>
  </si>
  <si>
    <t>1102</t>
  </si>
  <si>
    <t>Выполнение от превонач. плана</t>
  </si>
  <si>
    <t>Доходы от сдачи в аренду имущества, составляющего казну поселений (за исключением земельных участков)</t>
  </si>
  <si>
    <t>182 1 06 06033 10 0000 110</t>
  </si>
  <si>
    <t>182 1 06 06043 10 0000  110</t>
  </si>
  <si>
    <t>0503</t>
  </si>
  <si>
    <t>Благоустройство</t>
  </si>
  <si>
    <t>Земельный налог с организаций обладающих земельным участком, расположенным в границах сельских поселений</t>
  </si>
  <si>
    <t>Земельный налог с физических лиц обладающих земельным участком, расположенным в границах сельских поселений</t>
  </si>
  <si>
    <t>1000</t>
  </si>
  <si>
    <t>Социальная политика</t>
  </si>
  <si>
    <t>1003</t>
  </si>
  <si>
    <t>0310</t>
  </si>
  <si>
    <t>546 2 02 30024 10 0000 150</t>
  </si>
  <si>
    <t>546 2 02 01001 10 0000 150</t>
  </si>
  <si>
    <t>546 2 02 04014 10 0000 150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</si>
  <si>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</si>
  <si>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Иные пенсии, социальные доплаты к пенсиям </t>
  </si>
  <si>
    <t>Субсидии бюджетным учреждениям на иные цели</t>
  </si>
  <si>
    <t>000 1 13 00000 00 0000 000</t>
  </si>
  <si>
    <t>ДОХОДЫ ОТ ОКАЗАНИЯ ПЛАТНЫХ УСЛУГ И КОМПЕНСАЦИИ ЗАТРАТ ГОСУДАРСТВА</t>
  </si>
  <si>
    <t>546 1 11 05075 10 0000 120</t>
  </si>
  <si>
    <t>546 1 13 02995 10 0000 130</t>
  </si>
  <si>
    <t>Прочие доходы от компенсации затрат бюджетов сельских поселений</t>
  </si>
  <si>
    <t>546 2 0229999 10 0000 150</t>
  </si>
  <si>
    <t>Прочие субсидии бюджетам сельских поселений</t>
  </si>
  <si>
    <t>546 2 02 35118 10 0000 150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</si>
  <si>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</si>
  <si>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0501</t>
  </si>
  <si>
    <t>Жилищное хозяйство</t>
  </si>
  <si>
    <t>546 2 07 05030 10 0000 150</t>
  </si>
  <si>
    <t>Прочие безвозмездные поступления в бюджеты сельских поселений</t>
  </si>
  <si>
    <t>0113</t>
  </si>
  <si>
    <t>Другие общегосударственные вопросы</t>
  </si>
  <si>
    <t>Первоначальный план 2021г.</t>
  </si>
  <si>
    <t>Уточненный план 2021г.</t>
  </si>
  <si>
    <t>Исполнено  10 месяцев 2021г.</t>
  </si>
  <si>
    <t>Выполнение от уточненного плана по сост.на 01.11.2021</t>
  </si>
  <si>
    <t>проект 2022 г, сумма</t>
  </si>
  <si>
    <t>000 1 17 00000 00 0000 000</t>
  </si>
  <si>
    <t>ПРОЧИЕ НЕНАЛОГОВЫЕ ДОХОДЫ</t>
  </si>
  <si>
    <t>546 1 17 05050 10 0000 180</t>
  </si>
  <si>
    <t>Прочие неналоговые доходы бюджетов сельских поселений</t>
  </si>
  <si>
    <t>Первоначальный бюджет 2021г (в редакции от 25.12.2020г. №19)</t>
  </si>
  <si>
    <t>Ожидаемое за 2021 год</t>
  </si>
  <si>
    <t>В % к превоначальному 2021 г</t>
  </si>
  <si>
    <t>В % к уточненному 2021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</si>
  <si>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</si>
  <si>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</si>
  <si>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</si>
  <si>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</si>
  <si>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</si>
  <si>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>Оценка  ожидаемого исполнения   бюджета</t>
  </si>
  <si>
    <t>на   2021 год</t>
  </si>
  <si>
    <t>Сумма (тыс.руб.)</t>
  </si>
  <si>
    <t>Проект 2022год</t>
  </si>
  <si>
    <t>10 месяцев 2021год</t>
  </si>
  <si>
    <t>Ожидаемое на 2021 г.</t>
  </si>
  <si>
    <t>Выполнение в % к первоначальному  2021г.</t>
  </si>
  <si>
    <t>Выполнение в % к уточненному 2021г.</t>
  </si>
  <si>
    <t>Оценка ожидаемого поступления доходов по основным источникам на  2021 год по Аязгуловскому сельскому поселению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</si>
</sst>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;[Red]0.00"/>
  </numFmts>
  <fonts count="55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lgerian"/>
      <family val="5"/>
    </font>
    <font>
      <b/>
      <i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3" fontId="3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165" fontId="15" fillId="0" borderId="12" xfId="0" applyNumberFormat="1" applyFont="1" applyFill="1" applyBorder="1" applyAlignment="1">
      <alignment horizontal="center" vertical="center"/>
    </xf>
    <xf numFmtId="165" fontId="15" fillId="0" borderId="10" xfId="0" applyNumberFormat="1" applyFont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left" vertical="center" wrapText="1"/>
    </xf>
    <xf numFmtId="0" fontId="16" fillId="32" borderId="10" xfId="0" applyFont="1" applyFill="1" applyBorder="1" applyAlignment="1">
      <alignment horizontal="left" vertical="center" wrapText="1"/>
    </xf>
    <xf numFmtId="165" fontId="16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49" fontId="16" fillId="32" borderId="10" xfId="0" applyNumberFormat="1" applyFont="1" applyFill="1" applyBorder="1" applyAlignment="1">
      <alignment vertical="center" wrapText="1"/>
    </xf>
    <xf numFmtId="0" fontId="16" fillId="32" borderId="10" xfId="0" applyFont="1" applyFill="1" applyBorder="1" applyAlignment="1">
      <alignment vertical="center" wrapText="1"/>
    </xf>
    <xf numFmtId="49" fontId="15" fillId="32" borderId="10" xfId="0" applyNumberFormat="1" applyFont="1" applyFill="1" applyBorder="1" applyAlignment="1">
      <alignment vertical="center" wrapText="1"/>
    </xf>
    <xf numFmtId="0" fontId="15" fillId="32" borderId="10" xfId="0" applyFont="1" applyFill="1" applyBorder="1" applyAlignment="1">
      <alignment vertical="center" wrapText="1"/>
    </xf>
    <xf numFmtId="165" fontId="15" fillId="32" borderId="10" xfId="0" applyNumberFormat="1" applyFont="1" applyFill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wrapText="1"/>
    </xf>
    <xf numFmtId="0" fontId="16" fillId="32" borderId="10" xfId="0" applyFont="1" applyFill="1" applyBorder="1" applyAlignment="1">
      <alignment wrapText="1"/>
    </xf>
    <xf numFmtId="49" fontId="15" fillId="32" borderId="10" xfId="0" applyNumberFormat="1" applyFont="1" applyFill="1" applyBorder="1" applyAlignment="1">
      <alignment wrapText="1"/>
    </xf>
    <xf numFmtId="0" fontId="15" fillId="32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wrapText="1"/>
    </xf>
    <xf numFmtId="165" fontId="16" fillId="0" borderId="1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65" fontId="18" fillId="0" borderId="10" xfId="0" applyNumberFormat="1" applyFont="1" applyBorder="1" applyAlignment="1">
      <alignment/>
    </xf>
    <xf numFmtId="165" fontId="19" fillId="0" borderId="10" xfId="0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0" fontId="1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 horizontal="left" wrapText="1"/>
    </xf>
    <xf numFmtId="0" fontId="19" fillId="0" borderId="0" xfId="0" applyFont="1" applyAlignment="1">
      <alignment/>
    </xf>
    <xf numFmtId="0" fontId="19" fillId="32" borderId="0" xfId="0" applyFont="1" applyFill="1" applyAlignment="1">
      <alignment/>
    </xf>
    <xf numFmtId="165" fontId="7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 vertical="center" wrapText="1"/>
    </xf>
    <xf numFmtId="0" fontId="20" fillId="32" borderId="0" xfId="0" applyFont="1" applyFill="1" applyAlignment="1">
      <alignment/>
    </xf>
    <xf numFmtId="165" fontId="8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 wrapText="1"/>
    </xf>
    <xf numFmtId="165" fontId="16" fillId="32" borderId="10" xfId="0" applyNumberFormat="1" applyFont="1" applyFill="1" applyBorder="1" applyAlignment="1">
      <alignment horizontal="center" vertical="center" wrapText="1"/>
    </xf>
    <xf numFmtId="165" fontId="15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35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5.375" style="0" customWidth="1"/>
    <col min="2" max="2" width="34.25390625" style="0" customWidth="1"/>
    <col min="3" max="3" width="10.125" style="0" customWidth="1"/>
    <col min="4" max="4" width="10.25390625" style="0" customWidth="1"/>
    <col min="5" max="5" width="9.625" style="0" customWidth="1"/>
    <col min="6" max="6" width="10.75390625" style="0" customWidth="1"/>
    <col min="7" max="7" width="10.125" style="0" customWidth="1"/>
    <col min="8" max="8" width="11.75390625" style="0" customWidth="1"/>
    <col min="9" max="9" width="12.875" style="21" bestFit="1" customWidth="1"/>
    <col min="10" max="17" width="9.125" style="21" customWidth="1"/>
  </cols>
  <sheetData>
    <row r="1" spans="1:8" ht="19.5">
      <c r="A1" s="74" t="s">
        <v>122</v>
      </c>
      <c r="B1" s="74"/>
      <c r="C1" s="74"/>
      <c r="D1" s="74"/>
      <c r="E1" s="74"/>
      <c r="F1" s="74"/>
      <c r="G1" s="74"/>
      <c r="H1" s="74"/>
    </row>
    <row r="2" spans="1:8" ht="19.5">
      <c r="A2" s="74" t="s">
        <v>62</v>
      </c>
      <c r="B2" s="74"/>
      <c r="C2" s="74"/>
      <c r="D2" s="74"/>
      <c r="E2" s="74"/>
      <c r="F2" s="74"/>
      <c r="G2" s="74"/>
      <c r="H2" s="74"/>
    </row>
    <row r="3" spans="1:8" ht="19.5">
      <c r="A3" s="74" t="s">
        <v>123</v>
      </c>
      <c r="B3" s="74"/>
      <c r="C3" s="74"/>
      <c r="D3" s="74"/>
      <c r="E3" s="74"/>
      <c r="F3" s="74"/>
      <c r="G3" s="74"/>
      <c r="H3" s="74"/>
    </row>
    <row r="4" spans="1:8" ht="15.75">
      <c r="A4" s="75" t="s">
        <v>24</v>
      </c>
      <c r="B4" s="75"/>
      <c r="C4" s="75"/>
      <c r="D4" s="75"/>
      <c r="E4" s="75"/>
      <c r="F4" s="75"/>
      <c r="G4" s="75"/>
      <c r="H4" s="75"/>
    </row>
    <row r="5" ht="12.75">
      <c r="J5" t="s">
        <v>25</v>
      </c>
    </row>
    <row r="6" spans="1:11" ht="12.75">
      <c r="A6" s="77" t="s">
        <v>26</v>
      </c>
      <c r="B6" s="78" t="s">
        <v>27</v>
      </c>
      <c r="C6" s="80" t="s">
        <v>113</v>
      </c>
      <c r="D6" s="76" t="s">
        <v>126</v>
      </c>
      <c r="E6" s="76"/>
      <c r="F6" s="76"/>
      <c r="G6" s="76" t="s">
        <v>114</v>
      </c>
      <c r="H6" s="76"/>
      <c r="I6" s="71" t="s">
        <v>125</v>
      </c>
      <c r="J6" s="72"/>
      <c r="K6" s="73"/>
    </row>
    <row r="7" spans="1:11" ht="66.75" customHeight="1">
      <c r="A7" s="77"/>
      <c r="B7" s="79"/>
      <c r="C7" s="81"/>
      <c r="D7" s="22" t="s">
        <v>28</v>
      </c>
      <c r="E7" s="22" t="s">
        <v>29</v>
      </c>
      <c r="F7" s="22" t="s">
        <v>63</v>
      </c>
      <c r="G7" s="22" t="s">
        <v>124</v>
      </c>
      <c r="H7" s="22" t="s">
        <v>64</v>
      </c>
      <c r="I7" s="44" t="s">
        <v>124</v>
      </c>
      <c r="J7" s="43" t="s">
        <v>115</v>
      </c>
      <c r="K7" s="43" t="s">
        <v>116</v>
      </c>
    </row>
    <row r="8" spans="1:11" ht="15">
      <c r="A8" s="23" t="s">
        <v>30</v>
      </c>
      <c r="B8" s="24" t="s">
        <v>31</v>
      </c>
      <c r="C8" s="25">
        <f>C9+C10+C11+C12</f>
        <v>2382.3</v>
      </c>
      <c r="D8" s="25">
        <f>D9+D10+D11+D12+D13</f>
        <v>5067.599999999999</v>
      </c>
      <c r="E8" s="25">
        <f>E9+E10+E11+E12+E13</f>
        <v>4048.2</v>
      </c>
      <c r="F8" s="35">
        <f aca="true" t="shared" si="0" ref="F8:F34">SUM(E8/D8*100)</f>
        <v>79.88396874260005</v>
      </c>
      <c r="G8" s="25">
        <f>G9+G10+G11+G12+G13</f>
        <v>5067.4</v>
      </c>
      <c r="H8" s="25">
        <f>H9+H10+H11+H12</f>
        <v>400</v>
      </c>
      <c r="I8" s="25">
        <f>I9+I10+I11+I12+I13</f>
        <v>3727.8</v>
      </c>
      <c r="J8" s="45">
        <f aca="true" t="shared" si="1" ref="J8:J34">I8/C8*100</f>
        <v>156.47903286739705</v>
      </c>
      <c r="K8" s="46">
        <f aca="true" t="shared" si="2" ref="K8:K34">I8/D8*100</f>
        <v>73.56144920672509</v>
      </c>
    </row>
    <row r="9" spans="1:17" s="30" customFormat="1" ht="45">
      <c r="A9" s="27" t="s">
        <v>32</v>
      </c>
      <c r="B9" s="28" t="s">
        <v>33</v>
      </c>
      <c r="C9" s="67">
        <v>260.4</v>
      </c>
      <c r="D9" s="29">
        <v>596.4</v>
      </c>
      <c r="E9" s="29">
        <v>488.3</v>
      </c>
      <c r="F9" s="29">
        <f t="shared" si="0"/>
        <v>81.87458081824279</v>
      </c>
      <c r="G9" s="29">
        <f>D9</f>
        <v>596.4</v>
      </c>
      <c r="H9" s="42">
        <f aca="true" t="shared" si="3" ref="H9:H34">SUM(G9/D9)*100</f>
        <v>100</v>
      </c>
      <c r="I9" s="47">
        <v>260.4</v>
      </c>
      <c r="J9" s="45">
        <f t="shared" si="1"/>
        <v>100</v>
      </c>
      <c r="K9" s="46">
        <f t="shared" si="2"/>
        <v>43.66197183098591</v>
      </c>
      <c r="L9" s="21"/>
      <c r="M9" s="21"/>
      <c r="N9" s="21"/>
      <c r="O9" s="21"/>
      <c r="P9" s="21"/>
      <c r="Q9" s="21"/>
    </row>
    <row r="10" spans="1:17" s="30" customFormat="1" ht="60">
      <c r="A10" s="31" t="s">
        <v>34</v>
      </c>
      <c r="B10" s="32" t="s">
        <v>35</v>
      </c>
      <c r="C10" s="67">
        <v>260.4</v>
      </c>
      <c r="D10" s="29">
        <v>397.2</v>
      </c>
      <c r="E10" s="29">
        <v>303.6</v>
      </c>
      <c r="F10" s="29">
        <f t="shared" si="0"/>
        <v>76.43504531722056</v>
      </c>
      <c r="G10" s="29">
        <f>D10</f>
        <v>397.2</v>
      </c>
      <c r="H10" s="42">
        <f t="shared" si="3"/>
        <v>100</v>
      </c>
      <c r="I10" s="47">
        <v>260.4</v>
      </c>
      <c r="J10" s="45">
        <f t="shared" si="1"/>
        <v>100</v>
      </c>
      <c r="K10" s="46">
        <f t="shared" si="2"/>
        <v>65.55891238670695</v>
      </c>
      <c r="L10" s="21"/>
      <c r="M10" s="21"/>
      <c r="N10" s="21"/>
      <c r="O10" s="21"/>
      <c r="P10" s="21"/>
      <c r="Q10" s="21"/>
    </row>
    <row r="11" spans="1:17" s="30" customFormat="1" ht="60">
      <c r="A11" s="31" t="s">
        <v>36</v>
      </c>
      <c r="B11" s="32" t="s">
        <v>37</v>
      </c>
      <c r="C11" s="67">
        <v>1666.2</v>
      </c>
      <c r="D11" s="29">
        <v>3476.6</v>
      </c>
      <c r="E11" s="29">
        <v>2731.1</v>
      </c>
      <c r="F11" s="29">
        <f t="shared" si="0"/>
        <v>78.55663579359144</v>
      </c>
      <c r="G11" s="29">
        <v>3476.6</v>
      </c>
      <c r="H11" s="42">
        <f t="shared" si="3"/>
        <v>100</v>
      </c>
      <c r="I11" s="47">
        <v>2957</v>
      </c>
      <c r="J11" s="45">
        <f t="shared" si="1"/>
        <v>177.46969151362381</v>
      </c>
      <c r="K11" s="46">
        <f t="shared" si="2"/>
        <v>85.05436345855146</v>
      </c>
      <c r="L11" s="21"/>
      <c r="M11" s="21"/>
      <c r="N11" s="21"/>
      <c r="O11" s="21"/>
      <c r="P11" s="21"/>
      <c r="Q11" s="21"/>
    </row>
    <row r="12" spans="1:17" s="30" customFormat="1" ht="60">
      <c r="A12" s="31" t="s">
        <v>38</v>
      </c>
      <c r="B12" s="32" t="s">
        <v>39</v>
      </c>
      <c r="C12" s="67">
        <v>195.3</v>
      </c>
      <c r="D12" s="29">
        <v>357</v>
      </c>
      <c r="E12" s="29">
        <v>285</v>
      </c>
      <c r="F12" s="29">
        <f t="shared" si="0"/>
        <v>79.83193277310924</v>
      </c>
      <c r="G12" s="29">
        <f>D12</f>
        <v>357</v>
      </c>
      <c r="H12" s="42">
        <f t="shared" si="3"/>
        <v>100</v>
      </c>
      <c r="I12" s="47">
        <v>200</v>
      </c>
      <c r="J12" s="45">
        <f t="shared" si="1"/>
        <v>102.40655401945725</v>
      </c>
      <c r="K12" s="46">
        <f t="shared" si="2"/>
        <v>56.022408963585434</v>
      </c>
      <c r="L12" s="21"/>
      <c r="M12" s="21"/>
      <c r="N12" s="21"/>
      <c r="O12" s="21"/>
      <c r="P12" s="21"/>
      <c r="Q12" s="21"/>
    </row>
    <row r="13" spans="1:17" s="30" customFormat="1" ht="30">
      <c r="A13" s="31" t="s">
        <v>102</v>
      </c>
      <c r="B13" s="32" t="s">
        <v>103</v>
      </c>
      <c r="C13" s="67"/>
      <c r="D13" s="29">
        <v>240.4</v>
      </c>
      <c r="E13" s="29">
        <v>240.2</v>
      </c>
      <c r="F13" s="29">
        <f t="shared" si="0"/>
        <v>99.91680532445922</v>
      </c>
      <c r="G13" s="29">
        <v>240.2</v>
      </c>
      <c r="H13" s="42">
        <f t="shared" si="3"/>
        <v>99.91680532445922</v>
      </c>
      <c r="I13" s="47">
        <v>50</v>
      </c>
      <c r="J13" s="45">
        <v>0</v>
      </c>
      <c r="K13" s="46">
        <f t="shared" si="2"/>
        <v>20.798668885191347</v>
      </c>
      <c r="L13" s="21"/>
      <c r="M13" s="21"/>
      <c r="N13" s="21"/>
      <c r="O13" s="21"/>
      <c r="P13" s="21"/>
      <c r="Q13" s="21"/>
    </row>
    <row r="14" spans="1:17" s="30" customFormat="1" ht="28.5">
      <c r="A14" s="33" t="s">
        <v>40</v>
      </c>
      <c r="B14" s="34" t="s">
        <v>41</v>
      </c>
      <c r="C14" s="35">
        <f>SUM(C15:C15)</f>
        <v>226.6</v>
      </c>
      <c r="D14" s="35">
        <f>D15</f>
        <v>226.6</v>
      </c>
      <c r="E14" s="35">
        <f>SUM(E15:E15)</f>
        <v>206.7</v>
      </c>
      <c r="F14" s="35">
        <f t="shared" si="0"/>
        <v>91.2180052956752</v>
      </c>
      <c r="G14" s="35">
        <f>SUM(G15:G15)</f>
        <v>226.6</v>
      </c>
      <c r="H14" s="26">
        <f t="shared" si="3"/>
        <v>100</v>
      </c>
      <c r="I14" s="45">
        <f>I15</f>
        <v>272.2</v>
      </c>
      <c r="J14" s="45">
        <f t="shared" si="1"/>
        <v>120.12356575463372</v>
      </c>
      <c r="K14" s="46">
        <f t="shared" si="2"/>
        <v>120.12356575463372</v>
      </c>
      <c r="L14" s="21"/>
      <c r="M14" s="21"/>
      <c r="N14" s="21"/>
      <c r="O14" s="21"/>
      <c r="P14" s="21"/>
      <c r="Q14" s="21"/>
    </row>
    <row r="15" spans="1:17" s="30" customFormat="1" ht="30">
      <c r="A15" s="31" t="s">
        <v>42</v>
      </c>
      <c r="B15" s="32" t="s">
        <v>43</v>
      </c>
      <c r="C15" s="67">
        <v>226.6</v>
      </c>
      <c r="D15" s="29">
        <v>226.6</v>
      </c>
      <c r="E15" s="29">
        <v>206.7</v>
      </c>
      <c r="F15" s="29">
        <f t="shared" si="0"/>
        <v>91.2180052956752</v>
      </c>
      <c r="G15" s="29">
        <f>D15</f>
        <v>226.6</v>
      </c>
      <c r="H15" s="42">
        <f t="shared" si="3"/>
        <v>100</v>
      </c>
      <c r="I15" s="47">
        <v>272.2</v>
      </c>
      <c r="J15" s="47">
        <f t="shared" si="1"/>
        <v>120.12356575463372</v>
      </c>
      <c r="K15" s="46">
        <f t="shared" si="2"/>
        <v>120.12356575463372</v>
      </c>
      <c r="L15" s="21"/>
      <c r="M15" s="21"/>
      <c r="N15" s="21"/>
      <c r="O15" s="21"/>
      <c r="P15" s="21"/>
      <c r="Q15" s="21"/>
    </row>
    <row r="16" spans="1:17" s="30" customFormat="1" ht="42.75">
      <c r="A16" s="33" t="s">
        <v>65</v>
      </c>
      <c r="B16" s="34" t="s">
        <v>66</v>
      </c>
      <c r="C16" s="68">
        <f>C17</f>
        <v>40</v>
      </c>
      <c r="D16" s="68">
        <f>D17</f>
        <v>107.7</v>
      </c>
      <c r="E16" s="68">
        <f>E17</f>
        <v>107.7</v>
      </c>
      <c r="F16" s="35">
        <f>SUM(E16/D16*100)</f>
        <v>100</v>
      </c>
      <c r="G16" s="68">
        <f>G17</f>
        <v>107.7</v>
      </c>
      <c r="H16" s="26">
        <f t="shared" si="3"/>
        <v>100</v>
      </c>
      <c r="I16" s="68">
        <f>I17</f>
        <v>50</v>
      </c>
      <c r="J16" s="45">
        <f t="shared" si="1"/>
        <v>125</v>
      </c>
      <c r="K16" s="46">
        <f t="shared" si="2"/>
        <v>46.425255338904364</v>
      </c>
      <c r="L16" s="21"/>
      <c r="M16" s="21"/>
      <c r="N16" s="21"/>
      <c r="O16" s="21"/>
      <c r="P16" s="21"/>
      <c r="Q16" s="21"/>
    </row>
    <row r="17" spans="1:17" s="30" customFormat="1" ht="60">
      <c r="A17" s="31" t="s">
        <v>82</v>
      </c>
      <c r="B17" s="32" t="s">
        <v>121</v>
      </c>
      <c r="C17" s="67">
        <v>40</v>
      </c>
      <c r="D17" s="29">
        <v>107.7</v>
      </c>
      <c r="E17" s="29">
        <v>107.7</v>
      </c>
      <c r="F17" s="29">
        <f t="shared" si="0"/>
        <v>100</v>
      </c>
      <c r="G17" s="29">
        <f>D17</f>
        <v>107.7</v>
      </c>
      <c r="H17" s="42">
        <v>0</v>
      </c>
      <c r="I17" s="47">
        <v>50</v>
      </c>
      <c r="J17" s="45">
        <f t="shared" si="1"/>
        <v>125</v>
      </c>
      <c r="K17" s="46">
        <f t="shared" si="2"/>
        <v>46.425255338904364</v>
      </c>
      <c r="L17" s="21"/>
      <c r="M17" s="21"/>
      <c r="N17" s="21"/>
      <c r="O17" s="21"/>
      <c r="P17" s="21"/>
      <c r="Q17" s="21"/>
    </row>
    <row r="18" spans="1:17" s="30" customFormat="1" ht="28.5">
      <c r="A18" s="33" t="s">
        <v>44</v>
      </c>
      <c r="B18" s="34" t="s">
        <v>45</v>
      </c>
      <c r="C18" s="35">
        <f>C19+C20</f>
        <v>773.01</v>
      </c>
      <c r="D18" s="35">
        <f>+D19+D20</f>
        <v>2053.72</v>
      </c>
      <c r="E18" s="35">
        <f aca="true" t="shared" si="4" ref="E18:K18">+E19+E20</f>
        <v>1848.22</v>
      </c>
      <c r="F18" s="35">
        <f t="shared" si="4"/>
        <v>189.94027804973564</v>
      </c>
      <c r="G18" s="35">
        <f t="shared" si="4"/>
        <v>2053.72</v>
      </c>
      <c r="H18" s="35">
        <f t="shared" si="4"/>
        <v>200</v>
      </c>
      <c r="I18" s="35">
        <f>+I19+I20</f>
        <v>838.52</v>
      </c>
      <c r="J18" s="35">
        <f t="shared" si="4"/>
        <v>208.68633164355668</v>
      </c>
      <c r="K18" s="35">
        <f t="shared" si="4"/>
        <v>140.51302134325437</v>
      </c>
      <c r="L18" s="21"/>
      <c r="M18" s="21"/>
      <c r="N18" s="21"/>
      <c r="O18" s="21"/>
      <c r="P18" s="21"/>
      <c r="Q18" s="21"/>
    </row>
    <row r="19" spans="1:17" s="30" customFormat="1" ht="15">
      <c r="A19" s="36" t="s">
        <v>46</v>
      </c>
      <c r="B19" s="37" t="s">
        <v>47</v>
      </c>
      <c r="C19" s="67">
        <v>762.1</v>
      </c>
      <c r="D19" s="29">
        <v>2042.8</v>
      </c>
      <c r="E19" s="29">
        <v>1837.3</v>
      </c>
      <c r="F19" s="29">
        <f t="shared" si="0"/>
        <v>89.94027804973565</v>
      </c>
      <c r="G19" s="29">
        <f>D19</f>
        <v>2042.8</v>
      </c>
      <c r="H19" s="42">
        <f t="shared" si="3"/>
        <v>100</v>
      </c>
      <c r="I19" s="47">
        <v>827.6</v>
      </c>
      <c r="J19" s="45">
        <f t="shared" si="1"/>
        <v>108.59467261514237</v>
      </c>
      <c r="K19" s="46">
        <f t="shared" si="2"/>
        <v>40.51302134325436</v>
      </c>
      <c r="L19" s="21"/>
      <c r="M19" s="21"/>
      <c r="N19" s="21"/>
      <c r="O19" s="21"/>
      <c r="P19" s="21"/>
      <c r="Q19" s="21"/>
    </row>
    <row r="20" spans="1:17" s="30" customFormat="1" ht="45">
      <c r="A20" s="36" t="s">
        <v>67</v>
      </c>
      <c r="B20" s="37" t="s">
        <v>68</v>
      </c>
      <c r="C20" s="67">
        <v>10.91</v>
      </c>
      <c r="D20" s="29">
        <v>10.92</v>
      </c>
      <c r="E20" s="29">
        <v>10.92</v>
      </c>
      <c r="F20" s="29">
        <f t="shared" si="0"/>
        <v>100</v>
      </c>
      <c r="G20" s="29">
        <f>D20</f>
        <v>10.92</v>
      </c>
      <c r="H20" s="42">
        <f t="shared" si="3"/>
        <v>100</v>
      </c>
      <c r="I20" s="47">
        <v>10.92</v>
      </c>
      <c r="J20" s="45">
        <f t="shared" si="1"/>
        <v>100.0916590284143</v>
      </c>
      <c r="K20" s="46">
        <f t="shared" si="2"/>
        <v>100</v>
      </c>
      <c r="L20" s="21"/>
      <c r="M20" s="21"/>
      <c r="N20" s="21"/>
      <c r="O20" s="21"/>
      <c r="P20" s="21"/>
      <c r="Q20" s="21"/>
    </row>
    <row r="21" spans="1:17" s="30" customFormat="1" ht="29.25">
      <c r="A21" s="38" t="s">
        <v>48</v>
      </c>
      <c r="B21" s="39" t="s">
        <v>49</v>
      </c>
      <c r="C21" s="35">
        <f>C23+C24+C22</f>
        <v>304.90000000000003</v>
      </c>
      <c r="D21" s="35">
        <f>D23+D24+D22</f>
        <v>2754.1</v>
      </c>
      <c r="E21" s="35">
        <f>E23+E24+E22</f>
        <v>2524.1</v>
      </c>
      <c r="F21" s="35">
        <f>SUM(F23:F23)</f>
        <v>91.75348495964782</v>
      </c>
      <c r="G21" s="35">
        <f>G23+G24+G22</f>
        <v>2754.1</v>
      </c>
      <c r="H21" s="26">
        <f t="shared" si="3"/>
        <v>100</v>
      </c>
      <c r="I21" s="35">
        <f>I23+I24+I22</f>
        <v>410.79999999999995</v>
      </c>
      <c r="J21" s="45">
        <f t="shared" si="1"/>
        <v>134.7326992456543</v>
      </c>
      <c r="K21" s="46">
        <f t="shared" si="2"/>
        <v>14.91594350241458</v>
      </c>
      <c r="L21" s="21"/>
      <c r="M21" s="21"/>
      <c r="N21" s="21"/>
      <c r="O21" s="21"/>
      <c r="P21" s="21"/>
      <c r="Q21" s="21"/>
    </row>
    <row r="22" spans="1:17" s="70" customFormat="1" ht="15">
      <c r="A22" s="36" t="s">
        <v>98</v>
      </c>
      <c r="B22" s="37" t="s">
        <v>99</v>
      </c>
      <c r="C22" s="29">
        <v>15.6</v>
      </c>
      <c r="D22" s="29">
        <v>15.6</v>
      </c>
      <c r="E22" s="29">
        <v>0</v>
      </c>
      <c r="F22" s="29">
        <f t="shared" si="0"/>
        <v>0</v>
      </c>
      <c r="G22" s="29">
        <f>D22</f>
        <v>15.6</v>
      </c>
      <c r="H22" s="42">
        <f t="shared" si="3"/>
        <v>100</v>
      </c>
      <c r="I22" s="47">
        <v>15.5</v>
      </c>
      <c r="J22" s="45">
        <f>I22/C22*100</f>
        <v>99.35897435897436</v>
      </c>
      <c r="K22" s="46">
        <f>I22/D22*100</f>
        <v>99.35897435897436</v>
      </c>
      <c r="L22" s="69"/>
      <c r="M22" s="69"/>
      <c r="N22" s="69"/>
      <c r="O22" s="69"/>
      <c r="P22" s="69"/>
      <c r="Q22" s="69"/>
    </row>
    <row r="23" spans="1:17" s="30" customFormat="1" ht="22.5" customHeight="1">
      <c r="A23" s="36" t="s">
        <v>50</v>
      </c>
      <c r="B23" s="37" t="s">
        <v>51</v>
      </c>
      <c r="C23" s="67">
        <v>69.3</v>
      </c>
      <c r="D23" s="29">
        <v>681.5</v>
      </c>
      <c r="E23" s="29">
        <v>625.3</v>
      </c>
      <c r="F23" s="29">
        <f t="shared" si="0"/>
        <v>91.75348495964782</v>
      </c>
      <c r="G23" s="29">
        <f>D23</f>
        <v>681.5</v>
      </c>
      <c r="H23" s="42">
        <f t="shared" si="3"/>
        <v>100</v>
      </c>
      <c r="I23" s="47">
        <v>81.9</v>
      </c>
      <c r="J23" s="45">
        <f t="shared" si="1"/>
        <v>118.18181818181819</v>
      </c>
      <c r="K23" s="46">
        <f t="shared" si="2"/>
        <v>12.017608217168013</v>
      </c>
      <c r="L23" s="21"/>
      <c r="M23" s="21"/>
      <c r="N23" s="21"/>
      <c r="O23" s="21"/>
      <c r="P23" s="21"/>
      <c r="Q23" s="21"/>
    </row>
    <row r="24" spans="1:17" s="30" customFormat="1" ht="22.5" customHeight="1">
      <c r="A24" s="36" t="s">
        <v>75</v>
      </c>
      <c r="B24" s="37" t="s">
        <v>76</v>
      </c>
      <c r="C24" s="67">
        <v>220</v>
      </c>
      <c r="D24" s="29">
        <v>2057</v>
      </c>
      <c r="E24" s="29">
        <v>1898.8</v>
      </c>
      <c r="F24" s="29">
        <f t="shared" si="0"/>
        <v>92.30918813806514</v>
      </c>
      <c r="G24" s="29">
        <v>2057</v>
      </c>
      <c r="H24" s="42">
        <f t="shared" si="3"/>
        <v>100</v>
      </c>
      <c r="I24" s="47">
        <v>313.4</v>
      </c>
      <c r="J24" s="45">
        <f t="shared" si="1"/>
        <v>142.45454545454544</v>
      </c>
      <c r="K24" s="46">
        <f t="shared" si="2"/>
        <v>15.235780262518228</v>
      </c>
      <c r="L24" s="21"/>
      <c r="M24" s="21"/>
      <c r="N24" s="21"/>
      <c r="O24" s="21"/>
      <c r="P24" s="21"/>
      <c r="Q24" s="21"/>
    </row>
    <row r="25" spans="1:17" s="30" customFormat="1" ht="29.25">
      <c r="A25" s="38" t="s">
        <v>117</v>
      </c>
      <c r="B25" s="39" t="s">
        <v>118</v>
      </c>
      <c r="C25" s="35">
        <f>SUM(C26:C26)</f>
        <v>0</v>
      </c>
      <c r="D25" s="35">
        <f>SUM(D26:D26)</f>
        <v>6</v>
      </c>
      <c r="E25" s="35">
        <f>E26</f>
        <v>6</v>
      </c>
      <c r="F25" s="35">
        <f>SUM(E25/D25*100)</f>
        <v>100</v>
      </c>
      <c r="G25" s="35">
        <f>SUM(G26:G26)</f>
        <v>6</v>
      </c>
      <c r="H25" s="26">
        <f>SUM(G25/D25)*100</f>
        <v>100</v>
      </c>
      <c r="I25" s="45">
        <f>I26</f>
        <v>0</v>
      </c>
      <c r="J25" s="45">
        <v>0</v>
      </c>
      <c r="K25" s="46">
        <f>I25/D25*100</f>
        <v>0</v>
      </c>
      <c r="L25" s="21"/>
      <c r="M25" s="21"/>
      <c r="N25" s="21"/>
      <c r="O25" s="21"/>
      <c r="P25" s="21"/>
      <c r="Q25" s="21"/>
    </row>
    <row r="26" spans="1:17" s="30" customFormat="1" ht="45">
      <c r="A26" s="36" t="s">
        <v>119</v>
      </c>
      <c r="B26" s="37" t="s">
        <v>120</v>
      </c>
      <c r="C26" s="67">
        <v>0</v>
      </c>
      <c r="D26" s="29">
        <v>6</v>
      </c>
      <c r="E26" s="29">
        <v>6</v>
      </c>
      <c r="F26" s="29">
        <f>SUM(E26/D26*100)</f>
        <v>100</v>
      </c>
      <c r="G26" s="29">
        <f>D26</f>
        <v>6</v>
      </c>
      <c r="H26" s="42">
        <f>SUM(G26/D26)*100</f>
        <v>100</v>
      </c>
      <c r="I26" s="47">
        <v>0</v>
      </c>
      <c r="J26" s="45">
        <v>0</v>
      </c>
      <c r="K26" s="46">
        <f>I26/D26*100</f>
        <v>0</v>
      </c>
      <c r="L26" s="21"/>
      <c r="M26" s="21"/>
      <c r="N26" s="21"/>
      <c r="O26" s="21"/>
      <c r="P26" s="21"/>
      <c r="Q26" s="21"/>
    </row>
    <row r="27" spans="1:17" s="30" customFormat="1" ht="29.25">
      <c r="A27" s="38" t="s">
        <v>52</v>
      </c>
      <c r="B27" s="39" t="s">
        <v>53</v>
      </c>
      <c r="C27" s="35">
        <f>SUM(C28:C28)</f>
        <v>2000</v>
      </c>
      <c r="D27" s="35">
        <f>SUM(D28:D28)</f>
        <v>11147</v>
      </c>
      <c r="E27" s="35">
        <f>E28</f>
        <v>9290.1</v>
      </c>
      <c r="F27" s="35">
        <f t="shared" si="0"/>
        <v>83.34170628868755</v>
      </c>
      <c r="G27" s="35">
        <f>SUM(G28:G28)</f>
        <v>11147</v>
      </c>
      <c r="H27" s="26">
        <f t="shared" si="3"/>
        <v>100</v>
      </c>
      <c r="I27" s="45">
        <f>I28</f>
        <v>2565.5</v>
      </c>
      <c r="J27" s="45">
        <f t="shared" si="1"/>
        <v>128.275</v>
      </c>
      <c r="K27" s="46">
        <f t="shared" si="2"/>
        <v>23.01516102987351</v>
      </c>
      <c r="L27" s="21"/>
      <c r="M27" s="21"/>
      <c r="N27" s="21"/>
      <c r="O27" s="21"/>
      <c r="P27" s="21"/>
      <c r="Q27" s="21"/>
    </row>
    <row r="28" spans="1:17" s="30" customFormat="1" ht="15">
      <c r="A28" s="36" t="s">
        <v>54</v>
      </c>
      <c r="B28" s="37" t="s">
        <v>55</v>
      </c>
      <c r="C28" s="67">
        <v>2000</v>
      </c>
      <c r="D28" s="29">
        <v>11147</v>
      </c>
      <c r="E28" s="29">
        <v>9290.1</v>
      </c>
      <c r="F28" s="29">
        <f t="shared" si="0"/>
        <v>83.34170628868755</v>
      </c>
      <c r="G28" s="29">
        <f>D28</f>
        <v>11147</v>
      </c>
      <c r="H28" s="42">
        <f t="shared" si="3"/>
        <v>100</v>
      </c>
      <c r="I28" s="47">
        <v>2565.5</v>
      </c>
      <c r="J28" s="45">
        <f t="shared" si="1"/>
        <v>128.275</v>
      </c>
      <c r="K28" s="46">
        <f t="shared" si="2"/>
        <v>23.01516102987351</v>
      </c>
      <c r="L28" s="21"/>
      <c r="M28" s="21"/>
      <c r="N28" s="21"/>
      <c r="O28" s="21"/>
      <c r="P28" s="21"/>
      <c r="Q28" s="21"/>
    </row>
    <row r="29" spans="1:17" s="53" customFormat="1" ht="29.25">
      <c r="A29" s="38" t="s">
        <v>79</v>
      </c>
      <c r="B29" s="39" t="s">
        <v>80</v>
      </c>
      <c r="C29" s="35">
        <f>C30+C31</f>
        <v>51.4</v>
      </c>
      <c r="D29" s="35">
        <f>D30+D31</f>
        <v>87.69999999999999</v>
      </c>
      <c r="E29" s="35">
        <f>E30+E31</f>
        <v>65.3</v>
      </c>
      <c r="F29" s="35">
        <f t="shared" si="0"/>
        <v>74.45838084378565</v>
      </c>
      <c r="G29" s="35">
        <f>G30+G31</f>
        <v>87.69999999999999</v>
      </c>
      <c r="H29" s="35">
        <f>H30</f>
        <v>100</v>
      </c>
      <c r="I29" s="35">
        <f>I30+I31</f>
        <v>50</v>
      </c>
      <c r="J29" s="35">
        <v>0</v>
      </c>
      <c r="K29" s="35">
        <f>K30</f>
        <v>0</v>
      </c>
      <c r="L29" s="52"/>
      <c r="M29" s="52"/>
      <c r="N29" s="52"/>
      <c r="O29" s="52"/>
      <c r="P29" s="52"/>
      <c r="Q29" s="52"/>
    </row>
    <row r="30" spans="1:17" s="30" customFormat="1" ht="15">
      <c r="A30" s="36" t="s">
        <v>81</v>
      </c>
      <c r="B30" s="56" t="s">
        <v>88</v>
      </c>
      <c r="C30" s="67">
        <v>0</v>
      </c>
      <c r="D30" s="29">
        <v>36.3</v>
      </c>
      <c r="E30" s="29">
        <v>21.2</v>
      </c>
      <c r="F30" s="29">
        <f t="shared" si="0"/>
        <v>58.40220385674931</v>
      </c>
      <c r="G30" s="29">
        <v>36.3</v>
      </c>
      <c r="H30" s="42">
        <f t="shared" si="3"/>
        <v>100</v>
      </c>
      <c r="I30" s="47">
        <v>0</v>
      </c>
      <c r="J30" s="45">
        <v>0</v>
      </c>
      <c r="K30" s="46">
        <f t="shared" si="2"/>
        <v>0</v>
      </c>
      <c r="L30" s="21"/>
      <c r="M30" s="21"/>
      <c r="N30" s="21"/>
      <c r="O30" s="21"/>
      <c r="P30" s="21"/>
      <c r="Q30" s="21"/>
    </row>
    <row r="31" spans="1:17" s="30" customFormat="1" ht="30">
      <c r="A31" s="36" t="s">
        <v>81</v>
      </c>
      <c r="B31" s="37" t="s">
        <v>87</v>
      </c>
      <c r="C31" s="67">
        <v>51.4</v>
      </c>
      <c r="D31" s="29">
        <v>51.4</v>
      </c>
      <c r="E31" s="29">
        <v>44.1</v>
      </c>
      <c r="F31" s="29">
        <f t="shared" si="0"/>
        <v>85.7976653696498</v>
      </c>
      <c r="G31" s="29">
        <v>51.4</v>
      </c>
      <c r="H31" s="42">
        <f t="shared" si="3"/>
        <v>100</v>
      </c>
      <c r="I31" s="47">
        <v>50</v>
      </c>
      <c r="J31" s="45">
        <f t="shared" si="1"/>
        <v>97.27626459143968</v>
      </c>
      <c r="K31" s="46">
        <v>0</v>
      </c>
      <c r="L31" s="21"/>
      <c r="M31" s="21"/>
      <c r="N31" s="21"/>
      <c r="O31" s="21"/>
      <c r="P31" s="21"/>
      <c r="Q31" s="21"/>
    </row>
    <row r="32" spans="1:17" s="30" customFormat="1" ht="20.25" customHeight="1">
      <c r="A32" s="38" t="s">
        <v>57</v>
      </c>
      <c r="B32" s="39" t="s">
        <v>69</v>
      </c>
      <c r="C32" s="35">
        <f>SUM(C33:C33)</f>
        <v>217.9</v>
      </c>
      <c r="D32" s="35">
        <f>D33</f>
        <v>316.6</v>
      </c>
      <c r="E32" s="35">
        <f>E33</f>
        <v>264.8</v>
      </c>
      <c r="F32" s="35">
        <f t="shared" si="0"/>
        <v>83.63866077068856</v>
      </c>
      <c r="G32" s="35">
        <f>SUM(G33:G33)</f>
        <v>316.6</v>
      </c>
      <c r="H32" s="26">
        <f t="shared" si="3"/>
        <v>100</v>
      </c>
      <c r="I32" s="45">
        <f>I33</f>
        <v>200</v>
      </c>
      <c r="J32" s="45">
        <f t="shared" si="1"/>
        <v>91.78522257916475</v>
      </c>
      <c r="K32" s="46">
        <f t="shared" si="2"/>
        <v>63.17119393556537</v>
      </c>
      <c r="L32" s="21"/>
      <c r="M32" s="21"/>
      <c r="N32" s="21"/>
      <c r="O32" s="21"/>
      <c r="P32" s="21"/>
      <c r="Q32" s="21"/>
    </row>
    <row r="33" spans="1:17" s="30" customFormat="1" ht="15">
      <c r="A33" s="36" t="s">
        <v>70</v>
      </c>
      <c r="B33" s="37" t="s">
        <v>56</v>
      </c>
      <c r="C33" s="67">
        <v>217.9</v>
      </c>
      <c r="D33" s="29">
        <v>316.6</v>
      </c>
      <c r="E33" s="29">
        <v>264.8</v>
      </c>
      <c r="F33" s="29">
        <f t="shared" si="0"/>
        <v>83.63866077068856</v>
      </c>
      <c r="G33" s="29">
        <v>316.6</v>
      </c>
      <c r="H33" s="42">
        <f t="shared" si="3"/>
        <v>100</v>
      </c>
      <c r="I33" s="47">
        <v>200</v>
      </c>
      <c r="J33" s="45">
        <f t="shared" si="1"/>
        <v>91.78522257916475</v>
      </c>
      <c r="K33" s="46">
        <f t="shared" si="2"/>
        <v>63.17119393556537</v>
      </c>
      <c r="L33" s="21"/>
      <c r="M33" s="21"/>
      <c r="N33" s="21"/>
      <c r="O33" s="21"/>
      <c r="P33" s="21"/>
      <c r="Q33" s="21"/>
    </row>
    <row r="34" spans="1:17" s="30" customFormat="1" ht="29.25">
      <c r="A34" s="38" t="s">
        <v>58</v>
      </c>
      <c r="B34" s="39" t="s">
        <v>59</v>
      </c>
      <c r="C34" s="35">
        <f>C8+C14+C16+C18+C21+C27+C32+C29</f>
        <v>5996.109999999999</v>
      </c>
      <c r="D34" s="35">
        <f>D8+D14+D16+D18+D21+D27+D32+D29+D25</f>
        <v>21767.02</v>
      </c>
      <c r="E34" s="35">
        <f>E8+E14+E16+E18+E21+E27+E32+E29+E25+0.1</f>
        <v>18361.219999999998</v>
      </c>
      <c r="F34" s="35">
        <f t="shared" si="0"/>
        <v>84.35339334461031</v>
      </c>
      <c r="G34" s="35">
        <f>G8+G14+G16+G18+G21+G27+G32+G29+G25+0.2</f>
        <v>21767.02</v>
      </c>
      <c r="H34" s="26">
        <f t="shared" si="3"/>
        <v>100</v>
      </c>
      <c r="I34" s="35">
        <f>I8+I14+I16+I18+I21+I27+I32+I29+I25</f>
        <v>8114.820000000001</v>
      </c>
      <c r="J34" s="45">
        <f t="shared" si="1"/>
        <v>135.33474202441255</v>
      </c>
      <c r="K34" s="46">
        <f t="shared" si="2"/>
        <v>37.28034430068976</v>
      </c>
      <c r="L34" s="21"/>
      <c r="M34" s="21"/>
      <c r="N34" s="21"/>
      <c r="O34" s="21"/>
      <c r="P34" s="21"/>
      <c r="Q34" s="21"/>
    </row>
    <row r="35" spans="3:8" ht="12.75">
      <c r="C35" s="40"/>
      <c r="D35" s="40"/>
      <c r="E35" s="40"/>
      <c r="F35" s="40"/>
      <c r="G35" s="40"/>
      <c r="H35" s="40"/>
    </row>
  </sheetData>
  <sheetProtection/>
  <mergeCells count="10">
    <mergeCell ref="I6:K6"/>
    <mergeCell ref="A1:H1"/>
    <mergeCell ref="A2:H2"/>
    <mergeCell ref="A3:H3"/>
    <mergeCell ref="A4:H4"/>
    <mergeCell ref="G6:H6"/>
    <mergeCell ref="A6:A7"/>
    <mergeCell ref="B6:B7"/>
    <mergeCell ref="C6:C7"/>
    <mergeCell ref="D6:F6"/>
  </mergeCells>
  <printOptions/>
  <pageMargins left="0.24" right="0.25" top="0.17" bottom="0.19" header="0.17" footer="0.1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31"/>
  <sheetViews>
    <sheetView tabSelected="1" zoomScalePageLayoutView="0" workbookViewId="0" topLeftCell="A1">
      <selection activeCell="A2" sqref="A2:H2"/>
    </sheetView>
  </sheetViews>
  <sheetFormatPr defaultColWidth="9.00390625" defaultRowHeight="12.75"/>
  <cols>
    <col min="1" max="1" width="25.00390625" style="0" customWidth="1"/>
    <col min="2" max="2" width="32.75390625" style="0" customWidth="1"/>
    <col min="3" max="3" width="11.125" style="0" customWidth="1"/>
    <col min="4" max="4" width="9.625" style="0" customWidth="1"/>
    <col min="5" max="5" width="8.625" style="0" customWidth="1"/>
    <col min="6" max="6" width="9.375" style="0" customWidth="1"/>
    <col min="7" max="7" width="9.75390625" style="0" customWidth="1"/>
    <col min="8" max="8" width="14.25390625" style="0" customWidth="1"/>
    <col min="9" max="9" width="9.25390625" style="0" customWidth="1"/>
    <col min="10" max="10" width="10.375" style="0" customWidth="1"/>
    <col min="11" max="11" width="11.875" style="0" customWidth="1"/>
  </cols>
  <sheetData>
    <row r="1" spans="2:4" ht="17.25" customHeight="1">
      <c r="B1" s="1"/>
      <c r="C1" s="1"/>
      <c r="D1" s="3"/>
    </row>
    <row r="2" spans="1:9" ht="54.75" customHeight="1">
      <c r="A2" s="87" t="s">
        <v>130</v>
      </c>
      <c r="B2" s="87"/>
      <c r="C2" s="87"/>
      <c r="D2" s="87"/>
      <c r="E2" s="87"/>
      <c r="F2" s="87"/>
      <c r="G2" s="87"/>
      <c r="H2" s="87"/>
      <c r="I2" s="48"/>
    </row>
    <row r="3" spans="4:11" ht="18" customHeight="1">
      <c r="D3" s="2"/>
      <c r="I3" s="4"/>
      <c r="K3" s="4" t="s">
        <v>20</v>
      </c>
    </row>
    <row r="4" spans="1:11" ht="21.75" customHeight="1">
      <c r="A4" s="84" t="s">
        <v>0</v>
      </c>
      <c r="B4" s="83" t="s">
        <v>1</v>
      </c>
      <c r="C4" s="82" t="s">
        <v>104</v>
      </c>
      <c r="D4" s="82" t="s">
        <v>105</v>
      </c>
      <c r="E4" s="82" t="s">
        <v>106</v>
      </c>
      <c r="F4" s="82" t="s">
        <v>107</v>
      </c>
      <c r="G4" s="88" t="s">
        <v>127</v>
      </c>
      <c r="H4" s="88" t="s">
        <v>71</v>
      </c>
      <c r="I4" s="85" t="s">
        <v>108</v>
      </c>
      <c r="J4" s="82" t="s">
        <v>128</v>
      </c>
      <c r="K4" s="82" t="s">
        <v>129</v>
      </c>
    </row>
    <row r="5" spans="1:11" ht="71.25" customHeight="1">
      <c r="A5" s="84"/>
      <c r="B5" s="83"/>
      <c r="C5" s="82"/>
      <c r="D5" s="82"/>
      <c r="E5" s="82"/>
      <c r="F5" s="82"/>
      <c r="G5" s="88"/>
      <c r="H5" s="88"/>
      <c r="I5" s="86"/>
      <c r="J5" s="82"/>
      <c r="K5" s="82"/>
    </row>
    <row r="6" spans="1:11" ht="25.5">
      <c r="A6" s="8" t="s">
        <v>2</v>
      </c>
      <c r="B6" s="7" t="s">
        <v>61</v>
      </c>
      <c r="C6" s="58">
        <f>SUM(C14+C7)</f>
        <v>2095</v>
      </c>
      <c r="D6" s="58">
        <f>SUM(D14+D7)</f>
        <v>2255</v>
      </c>
      <c r="E6" s="58">
        <f>SUM(E14+E7)</f>
        <v>1582.63</v>
      </c>
      <c r="F6" s="59">
        <f>SUM(E6/D6)*100</f>
        <v>70.18314855875832</v>
      </c>
      <c r="G6" s="58">
        <f>SUM(G14+G7)</f>
        <v>2255.03</v>
      </c>
      <c r="H6" s="57">
        <f aca="true" t="shared" si="0" ref="H6:H12">SUM(G6/C6)*100</f>
        <v>107.63866348448687</v>
      </c>
      <c r="I6" s="58">
        <f>SUM(I14+I7)</f>
        <v>2096</v>
      </c>
      <c r="J6" s="54">
        <f aca="true" t="shared" si="1" ref="J6:J30">I6/C6*100</f>
        <v>100.04773269689737</v>
      </c>
      <c r="K6" s="54">
        <f>I6/D6*100</f>
        <v>92.94900221729489</v>
      </c>
    </row>
    <row r="7" spans="1:11" ht="12.75">
      <c r="A7" s="8" t="s">
        <v>2</v>
      </c>
      <c r="B7" s="7" t="s">
        <v>3</v>
      </c>
      <c r="C7" s="58">
        <f>SUM(C8+C10)</f>
        <v>2063</v>
      </c>
      <c r="D7" s="58">
        <f>SUM(D8+D10)</f>
        <v>2063</v>
      </c>
      <c r="E7" s="58">
        <f>SUM(E8+E10)</f>
        <v>1404.5</v>
      </c>
      <c r="F7" s="59">
        <f aca="true" t="shared" si="2" ref="F7:F30">SUM(E7/D7)*100</f>
        <v>68.08046534173535</v>
      </c>
      <c r="G7" s="58">
        <f>SUM(G8+G10)</f>
        <v>2063</v>
      </c>
      <c r="H7" s="57">
        <f t="shared" si="0"/>
        <v>100</v>
      </c>
      <c r="I7" s="58">
        <f>SUM(I8+I10)</f>
        <v>2067</v>
      </c>
      <c r="J7" s="54">
        <f t="shared" si="1"/>
        <v>100.19389238972369</v>
      </c>
      <c r="K7" s="54">
        <f aca="true" t="shared" si="3" ref="K7:K30">I7/D7*100</f>
        <v>100.19389238972369</v>
      </c>
    </row>
    <row r="8" spans="1:11" ht="12.75">
      <c r="A8" s="8" t="s">
        <v>4</v>
      </c>
      <c r="B8" s="5" t="s">
        <v>5</v>
      </c>
      <c r="C8" s="58">
        <f>SUM(C9:C9)</f>
        <v>70</v>
      </c>
      <c r="D8" s="60">
        <f>SUM(D9:D9)</f>
        <v>70</v>
      </c>
      <c r="E8" s="60">
        <f>SUM(E9:E9)</f>
        <v>78</v>
      </c>
      <c r="F8" s="59">
        <f t="shared" si="2"/>
        <v>111.42857142857143</v>
      </c>
      <c r="G8" s="60">
        <f>SUM(G9:G9)</f>
        <v>70</v>
      </c>
      <c r="H8" s="57">
        <f t="shared" si="0"/>
        <v>100</v>
      </c>
      <c r="I8" s="58">
        <f>SUM(I9:I9)</f>
        <v>74</v>
      </c>
      <c r="J8" s="54">
        <f t="shared" si="1"/>
        <v>105.71428571428572</v>
      </c>
      <c r="K8" s="54">
        <f t="shared" si="3"/>
        <v>105.71428571428572</v>
      </c>
    </row>
    <row r="9" spans="1:11" ht="140.25">
      <c r="A9" s="9" t="s">
        <v>6</v>
      </c>
      <c r="B9" s="20" t="s">
        <v>23</v>
      </c>
      <c r="C9" s="61">
        <v>70</v>
      </c>
      <c r="D9" s="62">
        <v>70</v>
      </c>
      <c r="E9" s="62">
        <v>78</v>
      </c>
      <c r="F9" s="63">
        <f t="shared" si="2"/>
        <v>111.42857142857143</v>
      </c>
      <c r="G9" s="64">
        <v>70</v>
      </c>
      <c r="H9" s="57">
        <f t="shared" si="0"/>
        <v>100</v>
      </c>
      <c r="I9" s="65">
        <v>74</v>
      </c>
      <c r="J9" s="55">
        <f t="shared" si="1"/>
        <v>105.71428571428572</v>
      </c>
      <c r="K9" s="55">
        <f>I9/D9*100</f>
        <v>105.71428571428572</v>
      </c>
    </row>
    <row r="10" spans="1:11" ht="21" customHeight="1">
      <c r="A10" s="8" t="s">
        <v>7</v>
      </c>
      <c r="B10" s="5" t="s">
        <v>15</v>
      </c>
      <c r="C10" s="58">
        <f>C11+C12+C13</f>
        <v>1993</v>
      </c>
      <c r="D10" s="66">
        <f>SUM(D11:D13)</f>
        <v>1993</v>
      </c>
      <c r="E10" s="66">
        <f>SUM(E11:E13)</f>
        <v>1326.5</v>
      </c>
      <c r="F10" s="59">
        <f t="shared" si="2"/>
        <v>66.55795283492223</v>
      </c>
      <c r="G10" s="66">
        <f>SUM(G11:G13)</f>
        <v>1993</v>
      </c>
      <c r="H10" s="57">
        <f t="shared" si="0"/>
        <v>100</v>
      </c>
      <c r="I10" s="66">
        <f>SUM(I11:I13)</f>
        <v>1993</v>
      </c>
      <c r="J10" s="54">
        <f t="shared" si="1"/>
        <v>100</v>
      </c>
      <c r="K10" s="54">
        <f t="shared" si="3"/>
        <v>100</v>
      </c>
    </row>
    <row r="11" spans="1:11" ht="12.75">
      <c r="A11" s="9" t="s">
        <v>8</v>
      </c>
      <c r="B11" s="6" t="s">
        <v>18</v>
      </c>
      <c r="C11" s="61">
        <v>209</v>
      </c>
      <c r="D11" s="62">
        <v>209</v>
      </c>
      <c r="E11" s="62">
        <v>53.6</v>
      </c>
      <c r="F11" s="63">
        <f t="shared" si="2"/>
        <v>25.645933014354068</v>
      </c>
      <c r="G11" s="64">
        <v>209</v>
      </c>
      <c r="H11" s="57">
        <f t="shared" si="0"/>
        <v>100</v>
      </c>
      <c r="I11" s="65">
        <v>209</v>
      </c>
      <c r="J11" s="54">
        <f t="shared" si="1"/>
        <v>100</v>
      </c>
      <c r="K11" s="54">
        <f t="shared" si="3"/>
        <v>100</v>
      </c>
    </row>
    <row r="12" spans="1:11" ht="54" customHeight="1">
      <c r="A12" s="9" t="s">
        <v>73</v>
      </c>
      <c r="B12" s="50" t="s">
        <v>77</v>
      </c>
      <c r="C12" s="61">
        <v>481</v>
      </c>
      <c r="D12" s="62">
        <v>481</v>
      </c>
      <c r="E12" s="62">
        <v>724.3</v>
      </c>
      <c r="F12" s="63">
        <f t="shared" si="2"/>
        <v>150.58212058212058</v>
      </c>
      <c r="G12" s="64">
        <v>481</v>
      </c>
      <c r="H12" s="57">
        <f t="shared" si="0"/>
        <v>100</v>
      </c>
      <c r="I12" s="65">
        <v>481</v>
      </c>
      <c r="J12" s="55">
        <f t="shared" si="1"/>
        <v>100</v>
      </c>
      <c r="K12" s="55">
        <f t="shared" si="3"/>
        <v>100</v>
      </c>
    </row>
    <row r="13" spans="1:11" ht="51.75" customHeight="1">
      <c r="A13" s="9" t="s">
        <v>74</v>
      </c>
      <c r="B13" s="51" t="s">
        <v>78</v>
      </c>
      <c r="C13" s="61">
        <v>1303</v>
      </c>
      <c r="D13" s="62">
        <v>1303</v>
      </c>
      <c r="E13" s="62">
        <v>548.6</v>
      </c>
      <c r="F13" s="63">
        <f t="shared" si="2"/>
        <v>42.10283960092095</v>
      </c>
      <c r="G13" s="64">
        <v>1303</v>
      </c>
      <c r="H13" s="57">
        <f>G13/C13*100</f>
        <v>100</v>
      </c>
      <c r="I13" s="65">
        <v>1303</v>
      </c>
      <c r="J13" s="55">
        <f t="shared" si="1"/>
        <v>100</v>
      </c>
      <c r="K13" s="55">
        <f t="shared" si="3"/>
        <v>100</v>
      </c>
    </row>
    <row r="14" spans="1:11" ht="12.75">
      <c r="A14" s="8" t="s">
        <v>2</v>
      </c>
      <c r="B14" s="7" t="s">
        <v>12</v>
      </c>
      <c r="C14" s="58">
        <f>C17+C15</f>
        <v>32</v>
      </c>
      <c r="D14" s="58">
        <f aca="true" t="shared" si="4" ref="D14:I14">D15+D17+D19+D21</f>
        <v>192</v>
      </c>
      <c r="E14" s="58">
        <f t="shared" si="4"/>
        <v>178.13</v>
      </c>
      <c r="F14" s="58">
        <v>0</v>
      </c>
      <c r="G14" s="58">
        <f t="shared" si="4"/>
        <v>192.03</v>
      </c>
      <c r="H14" s="58">
        <v>0</v>
      </c>
      <c r="I14" s="58">
        <f t="shared" si="4"/>
        <v>29</v>
      </c>
      <c r="J14" s="58">
        <v>0</v>
      </c>
      <c r="K14" s="58">
        <v>0</v>
      </c>
    </row>
    <row r="15" spans="1:11" ht="12.75">
      <c r="A15" s="8" t="s">
        <v>16</v>
      </c>
      <c r="B15" s="5" t="s">
        <v>17</v>
      </c>
      <c r="C15" s="58">
        <f>C16</f>
        <v>5</v>
      </c>
      <c r="D15" s="66">
        <f>D16</f>
        <v>5</v>
      </c>
      <c r="E15" s="66">
        <f>E16</f>
        <v>1.6</v>
      </c>
      <c r="F15" s="59">
        <f t="shared" si="2"/>
        <v>32</v>
      </c>
      <c r="G15" s="66">
        <f>G16</f>
        <v>5</v>
      </c>
      <c r="H15" s="57">
        <f aca="true" t="shared" si="5" ref="H15:H30">SUM(G15/C15)*100</f>
        <v>100</v>
      </c>
      <c r="I15" s="66">
        <f>I16</f>
        <v>2</v>
      </c>
      <c r="J15" s="54">
        <f t="shared" si="1"/>
        <v>40</v>
      </c>
      <c r="K15" s="54">
        <f t="shared" si="3"/>
        <v>40</v>
      </c>
    </row>
    <row r="16" spans="1:11" ht="25.5">
      <c r="A16" s="9" t="s">
        <v>60</v>
      </c>
      <c r="B16" s="6" t="s">
        <v>19</v>
      </c>
      <c r="C16" s="61">
        <v>5</v>
      </c>
      <c r="D16" s="62">
        <v>5</v>
      </c>
      <c r="E16" s="62">
        <v>1.6</v>
      </c>
      <c r="F16" s="63">
        <f t="shared" si="2"/>
        <v>32</v>
      </c>
      <c r="G16" s="64">
        <v>5</v>
      </c>
      <c r="H16" s="57">
        <f t="shared" si="5"/>
        <v>100</v>
      </c>
      <c r="I16" s="65">
        <v>2</v>
      </c>
      <c r="J16" s="55">
        <f t="shared" si="1"/>
        <v>40</v>
      </c>
      <c r="K16" s="55">
        <f t="shared" si="3"/>
        <v>40</v>
      </c>
    </row>
    <row r="17" spans="1:11" ht="63.75">
      <c r="A17" s="8" t="s">
        <v>9</v>
      </c>
      <c r="B17" s="5" t="s">
        <v>10</v>
      </c>
      <c r="C17" s="58">
        <f>SUM(C18)</f>
        <v>27</v>
      </c>
      <c r="D17" s="58">
        <f>D18</f>
        <v>177</v>
      </c>
      <c r="E17" s="58">
        <f>E18</f>
        <v>168</v>
      </c>
      <c r="F17" s="59">
        <f t="shared" si="2"/>
        <v>94.91525423728814</v>
      </c>
      <c r="G17" s="58">
        <f>G18</f>
        <v>177</v>
      </c>
      <c r="H17" s="57">
        <f t="shared" si="5"/>
        <v>655.5555555555555</v>
      </c>
      <c r="I17" s="58">
        <f>SUM(I18)</f>
        <v>27</v>
      </c>
      <c r="J17" s="55">
        <f t="shared" si="1"/>
        <v>100</v>
      </c>
      <c r="K17" s="55">
        <f t="shared" si="3"/>
        <v>15.254237288135593</v>
      </c>
    </row>
    <row r="18" spans="1:11" ht="38.25">
      <c r="A18" s="9" t="s">
        <v>91</v>
      </c>
      <c r="B18" s="41" t="s">
        <v>72</v>
      </c>
      <c r="C18" s="61">
        <v>27</v>
      </c>
      <c r="D18" s="62">
        <v>177</v>
      </c>
      <c r="E18" s="62">
        <v>168</v>
      </c>
      <c r="F18" s="63">
        <f t="shared" si="2"/>
        <v>94.91525423728814</v>
      </c>
      <c r="G18" s="64">
        <v>177</v>
      </c>
      <c r="H18" s="57">
        <f t="shared" si="5"/>
        <v>655.5555555555555</v>
      </c>
      <c r="I18" s="65">
        <v>27</v>
      </c>
      <c r="J18" s="55">
        <f t="shared" si="1"/>
        <v>100</v>
      </c>
      <c r="K18" s="55">
        <f t="shared" si="3"/>
        <v>15.254237288135593</v>
      </c>
    </row>
    <row r="19" spans="1:11" ht="51">
      <c r="A19" s="8" t="s">
        <v>89</v>
      </c>
      <c r="B19" s="5" t="s">
        <v>90</v>
      </c>
      <c r="C19" s="58">
        <f>SUM(C20)</f>
        <v>0</v>
      </c>
      <c r="D19" s="58">
        <f>D20</f>
        <v>0</v>
      </c>
      <c r="E19" s="58">
        <f>E20</f>
        <v>0.03</v>
      </c>
      <c r="F19" s="59">
        <v>0</v>
      </c>
      <c r="G19" s="58">
        <f>G20</f>
        <v>0.03</v>
      </c>
      <c r="H19" s="57">
        <v>0</v>
      </c>
      <c r="I19" s="58">
        <f>SUM(I20)</f>
        <v>0</v>
      </c>
      <c r="J19" s="55">
        <v>0</v>
      </c>
      <c r="K19" s="55">
        <v>0</v>
      </c>
    </row>
    <row r="20" spans="1:11" ht="25.5">
      <c r="A20" s="9" t="s">
        <v>92</v>
      </c>
      <c r="B20" s="41" t="s">
        <v>93</v>
      </c>
      <c r="C20" s="61"/>
      <c r="D20" s="62">
        <v>0</v>
      </c>
      <c r="E20" s="62">
        <v>0.03</v>
      </c>
      <c r="F20" s="63">
        <v>0</v>
      </c>
      <c r="G20" s="64">
        <v>0.03</v>
      </c>
      <c r="H20" s="57">
        <v>0</v>
      </c>
      <c r="I20" s="65">
        <v>0</v>
      </c>
      <c r="J20" s="55">
        <v>0</v>
      </c>
      <c r="K20" s="55">
        <v>0</v>
      </c>
    </row>
    <row r="21" spans="1:11" ht="25.5">
      <c r="A21" s="8" t="s">
        <v>109</v>
      </c>
      <c r="B21" s="5" t="s">
        <v>110</v>
      </c>
      <c r="C21" s="58">
        <f>SUM(C22)</f>
        <v>0</v>
      </c>
      <c r="D21" s="58">
        <f>D22</f>
        <v>10</v>
      </c>
      <c r="E21" s="58">
        <f>E22</f>
        <v>8.5</v>
      </c>
      <c r="F21" s="59">
        <f>SUM(E21/D21)*100</f>
        <v>85</v>
      </c>
      <c r="G21" s="58">
        <f>G22</f>
        <v>10</v>
      </c>
      <c r="H21" s="57">
        <v>0</v>
      </c>
      <c r="I21" s="58">
        <f>SUM(I22)</f>
        <v>0</v>
      </c>
      <c r="J21" s="55">
        <v>0</v>
      </c>
      <c r="K21" s="55">
        <f>I21/D21*100</f>
        <v>0</v>
      </c>
    </row>
    <row r="22" spans="1:11" ht="25.5">
      <c r="A22" s="9" t="s">
        <v>111</v>
      </c>
      <c r="B22" s="41" t="s">
        <v>112</v>
      </c>
      <c r="C22" s="61"/>
      <c r="D22" s="62">
        <v>10</v>
      </c>
      <c r="E22" s="62">
        <v>8.5</v>
      </c>
      <c r="F22" s="63">
        <f>SUM(E22/D22)*100</f>
        <v>85</v>
      </c>
      <c r="G22" s="64">
        <v>10</v>
      </c>
      <c r="H22" s="57">
        <v>0</v>
      </c>
      <c r="I22" s="65">
        <v>0</v>
      </c>
      <c r="J22" s="55">
        <v>0</v>
      </c>
      <c r="K22" s="55">
        <f>I22/D22*100</f>
        <v>0</v>
      </c>
    </row>
    <row r="23" spans="1:11" ht="51">
      <c r="A23" s="10" t="s">
        <v>11</v>
      </c>
      <c r="B23" s="7" t="s">
        <v>13</v>
      </c>
      <c r="C23" s="66">
        <f>SUM(C24:C29)</f>
        <v>3901.1000000000004</v>
      </c>
      <c r="D23" s="66">
        <f>SUM(D24:D29)</f>
        <v>19333.600000000002</v>
      </c>
      <c r="E23" s="66">
        <f>SUM(E24:E29)</f>
        <v>16815.800000000003</v>
      </c>
      <c r="F23" s="59">
        <f t="shared" si="2"/>
        <v>86.97707617825962</v>
      </c>
      <c r="G23" s="66">
        <f>SUM(G24:G29)</f>
        <v>19333.600000000002</v>
      </c>
      <c r="H23" s="57">
        <f t="shared" si="5"/>
        <v>495.593550537028</v>
      </c>
      <c r="I23" s="66">
        <f>SUM(I24:I29)</f>
        <v>6018.799999999999</v>
      </c>
      <c r="J23" s="55">
        <f t="shared" si="1"/>
        <v>154.2846889338904</v>
      </c>
      <c r="K23" s="55">
        <f t="shared" si="3"/>
        <v>31.13129474076219</v>
      </c>
    </row>
    <row r="24" spans="1:11" ht="38.25">
      <c r="A24" s="11" t="s">
        <v>84</v>
      </c>
      <c r="B24" s="12" t="s">
        <v>14</v>
      </c>
      <c r="C24" s="62">
        <v>1597.1</v>
      </c>
      <c r="D24" s="65">
        <v>1597.1</v>
      </c>
      <c r="E24" s="65">
        <v>1464.1</v>
      </c>
      <c r="F24" s="63">
        <f t="shared" si="2"/>
        <v>91.67240623630329</v>
      </c>
      <c r="G24" s="65">
        <v>1597.1</v>
      </c>
      <c r="H24" s="57">
        <f t="shared" si="5"/>
        <v>100</v>
      </c>
      <c r="I24" s="64">
        <v>1642.7</v>
      </c>
      <c r="J24" s="55">
        <f t="shared" si="1"/>
        <v>102.85517500469604</v>
      </c>
      <c r="K24" s="55">
        <f t="shared" si="3"/>
        <v>102.85517500469604</v>
      </c>
    </row>
    <row r="25" spans="1:11" ht="25.5">
      <c r="A25" s="11" t="s">
        <v>94</v>
      </c>
      <c r="B25" s="12" t="s">
        <v>95</v>
      </c>
      <c r="C25" s="62">
        <v>1136.7</v>
      </c>
      <c r="D25" s="65">
        <v>13401.6</v>
      </c>
      <c r="E25" s="65">
        <v>11325.1</v>
      </c>
      <c r="F25" s="63">
        <f t="shared" si="2"/>
        <v>84.50558142311367</v>
      </c>
      <c r="G25" s="65">
        <v>13401.6</v>
      </c>
      <c r="H25" s="57">
        <f t="shared" si="5"/>
        <v>1178.9918184217472</v>
      </c>
      <c r="I25" s="65">
        <v>3065.5</v>
      </c>
      <c r="J25" s="54">
        <f t="shared" si="1"/>
        <v>269.68417348464857</v>
      </c>
      <c r="K25" s="54">
        <f t="shared" si="3"/>
        <v>22.87413443170965</v>
      </c>
    </row>
    <row r="26" spans="1:11" ht="51">
      <c r="A26" s="11" t="s">
        <v>83</v>
      </c>
      <c r="B26" s="12" t="s">
        <v>86</v>
      </c>
      <c r="C26" s="62">
        <v>0</v>
      </c>
      <c r="D26" s="65">
        <v>36.3</v>
      </c>
      <c r="E26" s="65">
        <v>21.2</v>
      </c>
      <c r="F26" s="63">
        <f t="shared" si="2"/>
        <v>58.40220385674931</v>
      </c>
      <c r="G26" s="65">
        <v>36.3</v>
      </c>
      <c r="H26" s="57">
        <v>0</v>
      </c>
      <c r="I26" s="65">
        <v>0</v>
      </c>
      <c r="J26" s="54">
        <v>0</v>
      </c>
      <c r="K26" s="54">
        <f>I26/D26*100</f>
        <v>0</v>
      </c>
    </row>
    <row r="27" spans="1:11" ht="63.75">
      <c r="A27" s="13" t="s">
        <v>96</v>
      </c>
      <c r="B27" s="14" t="s">
        <v>97</v>
      </c>
      <c r="C27" s="62">
        <v>226.6</v>
      </c>
      <c r="D27" s="65">
        <v>226.6</v>
      </c>
      <c r="E27" s="65">
        <v>206.7</v>
      </c>
      <c r="F27" s="63">
        <f>SUM(E27/D27)*100</f>
        <v>91.2180052956752</v>
      </c>
      <c r="G27" s="65">
        <v>226.6</v>
      </c>
      <c r="H27" s="57">
        <f>SUM(G27/C27)*100</f>
        <v>100</v>
      </c>
      <c r="I27" s="65">
        <v>272.2</v>
      </c>
      <c r="J27" s="55">
        <f>I27/C27*100</f>
        <v>120.12356575463372</v>
      </c>
      <c r="K27" s="55">
        <f>I27/D27*100</f>
        <v>120.12356575463372</v>
      </c>
    </row>
    <row r="28" spans="1:11" ht="12.75">
      <c r="A28" s="15" t="s">
        <v>85</v>
      </c>
      <c r="B28" s="16" t="s">
        <v>22</v>
      </c>
      <c r="C28" s="62">
        <v>940.7</v>
      </c>
      <c r="D28" s="65">
        <v>3807.6</v>
      </c>
      <c r="E28" s="65">
        <v>3534.3</v>
      </c>
      <c r="F28" s="63">
        <f>SUM(E28/D28)*100</f>
        <v>92.82225023636937</v>
      </c>
      <c r="G28" s="65">
        <v>3807.6</v>
      </c>
      <c r="H28" s="57">
        <f>SUM(G28/C28)*100</f>
        <v>404.7624109705538</v>
      </c>
      <c r="I28" s="65">
        <v>1038.4</v>
      </c>
      <c r="J28" s="54">
        <f>I28/C28*100</f>
        <v>110.38588285319445</v>
      </c>
      <c r="K28" s="54">
        <f>I28/D28*100</f>
        <v>27.271772244983723</v>
      </c>
    </row>
    <row r="29" spans="1:11" ht="24.75" customHeight="1">
      <c r="A29" s="15" t="s">
        <v>100</v>
      </c>
      <c r="B29" s="16" t="s">
        <v>101</v>
      </c>
      <c r="C29" s="62">
        <v>0</v>
      </c>
      <c r="D29" s="65">
        <v>264.4</v>
      </c>
      <c r="E29" s="65">
        <v>264.4</v>
      </c>
      <c r="F29" s="63">
        <f t="shared" si="2"/>
        <v>100</v>
      </c>
      <c r="G29" s="65">
        <v>264.4</v>
      </c>
      <c r="H29" s="57">
        <v>0</v>
      </c>
      <c r="I29" s="65">
        <v>0</v>
      </c>
      <c r="J29" s="54">
        <v>0</v>
      </c>
      <c r="K29" s="54">
        <f t="shared" si="3"/>
        <v>0</v>
      </c>
    </row>
    <row r="30" spans="1:11" ht="15.75">
      <c r="A30" s="13"/>
      <c r="B30" s="17" t="s">
        <v>21</v>
      </c>
      <c r="C30" s="57">
        <f>C6+C23</f>
        <v>5996.1</v>
      </c>
      <c r="D30" s="57">
        <f>D6+D23-0.1</f>
        <v>21588.500000000004</v>
      </c>
      <c r="E30" s="57">
        <f>E6+E23</f>
        <v>18398.430000000004</v>
      </c>
      <c r="F30" s="59">
        <f t="shared" si="2"/>
        <v>85.22329017764088</v>
      </c>
      <c r="G30" s="57">
        <f>G6+G23-0.1</f>
        <v>21588.530000000002</v>
      </c>
      <c r="H30" s="57">
        <f t="shared" si="5"/>
        <v>360.0428611931089</v>
      </c>
      <c r="I30" s="57">
        <f>I6+I23</f>
        <v>8114.799999999999</v>
      </c>
      <c r="J30" s="54">
        <f t="shared" si="1"/>
        <v>135.3346341788829</v>
      </c>
      <c r="K30" s="54">
        <f t="shared" si="3"/>
        <v>37.588530930819644</v>
      </c>
    </row>
    <row r="31" spans="3:9" ht="12.75">
      <c r="C31" s="18"/>
      <c r="D31" s="19"/>
      <c r="E31" s="19"/>
      <c r="F31" s="18"/>
      <c r="G31" s="19"/>
      <c r="H31" s="19"/>
      <c r="I31" s="49"/>
    </row>
  </sheetData>
  <sheetProtection/>
  <mergeCells count="12">
    <mergeCell ref="A2:H2"/>
    <mergeCell ref="H4:H5"/>
    <mergeCell ref="G4:G5"/>
    <mergeCell ref="F4:F5"/>
    <mergeCell ref="E4:E5"/>
    <mergeCell ref="C4:C5"/>
    <mergeCell ref="B4:B5"/>
    <mergeCell ref="A4:A5"/>
    <mergeCell ref="D4:D5"/>
    <mergeCell ref="K4:K5"/>
    <mergeCell ref="I4:I5"/>
    <mergeCell ref="J4:J5"/>
  </mergeCells>
  <printOptions/>
  <pageMargins left="0.57" right="0.14" top="0.2362204724409449" bottom="0.5118110236220472" header="0.18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2021-11-15T11:11:18Z</cp:lastPrinted>
  <dcterms:created xsi:type="dcterms:W3CDTF">2006-11-24T10:44:18Z</dcterms:created>
  <dcterms:modified xsi:type="dcterms:W3CDTF">2021-11-16T05:16:01Z</dcterms:modified>
  <cp:category/>
  <cp:version/>
  <cp:contentType/>
  <cp:contentStatus/>
</cp:coreProperties>
</file>