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6330" activeTab="0"/>
  </bookViews>
  <sheets>
    <sheet name="основ. хар-ки дох" sheetId="1" r:id="rId1"/>
  </sheets>
  <definedNames/>
  <calcPr fullCalcOnLoad="1"/>
</workbook>
</file>

<file path=xl/sharedStrings.xml><?xml version="1.0" encoding="utf-8"?>
<sst xmlns="http://schemas.openxmlformats.org/spreadsheetml/2006/main" count="135" uniqueCount="120">
  <si>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</si>
  <si>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</si>
  <si>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</si>
  <si>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</si>
  <si>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</si>
  <si>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Другие вопросы в области национальной экономики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</si>
  <si>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</si>
  <si>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</si>
  <si>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</si>
  <si>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</si>
  <si>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</si>
  <si>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КФСР</t>
  </si>
  <si>
    <t>0801</t>
  </si>
  <si>
    <t>0106</t>
  </si>
  <si>
    <t>0503</t>
  </si>
  <si>
    <t>0200</t>
  </si>
  <si>
    <t>Национальная оборона</t>
  </si>
  <si>
    <t>0203</t>
  </si>
  <si>
    <t>Мобилизационная и вневойсковая подготовка</t>
  </si>
  <si>
    <t>0800</t>
  </si>
  <si>
    <t>0104</t>
  </si>
  <si>
    <t>Удельный вес</t>
  </si>
  <si>
    <t>0100</t>
  </si>
  <si>
    <t>0102</t>
  </si>
  <si>
    <t>0103</t>
  </si>
  <si>
    <t>0400</t>
  </si>
  <si>
    <t>0409</t>
  </si>
  <si>
    <t>0412</t>
  </si>
  <si>
    <t>0500</t>
  </si>
  <si>
    <t>0502</t>
  </si>
  <si>
    <t>Коммунальное хозяйство</t>
  </si>
  <si>
    <t>1100</t>
  </si>
  <si>
    <t>9700</t>
  </si>
  <si>
    <t>ИТОГО  РАСХОДОВ</t>
  </si>
  <si>
    <t>0300</t>
  </si>
  <si>
    <t>0304</t>
  </si>
  <si>
    <t>Органы юстиции</t>
  </si>
  <si>
    <t>1102</t>
  </si>
  <si>
    <t>Массовый спорт</t>
  </si>
  <si>
    <t>000 1 00 00000 00 0000 000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</si>
  <si>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</si>
  <si>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Наименование </t>
  </si>
  <si>
    <t>ДОХОДЫ, всего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</si>
  <si>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</si>
  <si>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</si>
  <si>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</si>
  <si>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</si>
  <si>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000 1 06 00000 00 0000 000</t>
  </si>
  <si>
    <t>НАЛОГИ НА ИМУЩЕСТВО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</si>
  <si>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</si>
  <si>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</si>
  <si>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</si>
  <si>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</si>
  <si>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</si>
  <si>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000 1 11 05010 10 0000 120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</si>
  <si>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</si>
  <si>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</si>
  <si>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</si>
  <si>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</si>
  <si>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</si>
  <si>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</si>
  <si>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000 1 13 03050 05 0000 130</t>
  </si>
  <si>
    <t>Прочие доходы от оказания платных услуг получателями средств бюджетов муниципальных районов  и компенсации затрат бюджетов муниципальных районов</t>
  </si>
  <si>
    <t>Прочие доходы от оказания платных услуг получателями средств бюджетов муниципальных районов  и компенсации затрат бюджетов муниципальных районов(доходы от приносящей доход деятельности казенных учреждений)</t>
  </si>
  <si>
    <t>000 1 14 02033 05 0000 410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</si>
  <si>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</si>
  <si>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</si>
  <si>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</si>
  <si>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</si>
  <si>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</si>
  <si>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000 200 00000 00 0000 000</t>
  </si>
  <si>
    <t>БЕЗВОЗМЕЗДНЫЕ ПОСТУПЛЕНИЯ</t>
  </si>
  <si>
    <t>000 202 01000 00 0000 000</t>
  </si>
  <si>
    <t>Дотации бюджетам субъектов Российской Федерации и муниципальных образований</t>
  </si>
  <si>
    <t>000 202 03000 00 0000 000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</si>
  <si>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</si>
  <si>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</si>
  <si>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РАСХОДЫ</t>
  </si>
  <si>
    <t>Функционирование Правительства РФ,высших органов исполнительной власти Субъектов РФ, местных администраций</t>
  </si>
  <si>
    <t>Дорожное хозяйство</t>
  </si>
  <si>
    <t>Культура, кинематография, средства массовой информации</t>
  </si>
  <si>
    <t>Условно утвержденные расходы</t>
  </si>
  <si>
    <t>ВСЕГО  РАСХОДОВ</t>
  </si>
  <si>
    <t>ДЕФИЦИТ</t>
  </si>
  <si>
    <t>000 1 06 01030 10 1000 110</t>
  </si>
  <si>
    <t>Налог на имущество физичесих лиц, взимаемый по ставкам, применяемым к объектам налогообложения, расположенным в границах поселений</t>
  </si>
  <si>
    <t>000 1 08 04020 01 10000 110</t>
  </si>
  <si>
    <t>Государственна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актамиРоссийской Федерации на совершение нотариальных действий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</si>
  <si>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</si>
  <si>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</si>
  <si>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000 1 06 06033 10 1000 110</t>
  </si>
  <si>
    <t>000 1 06 06043 10 1000 110</t>
  </si>
  <si>
    <t>Земельный налог с организаций обладающих земельным участком, расположенным в границах сельских поселений</t>
  </si>
  <si>
    <t>Земельный налог с физических лиц обладающих земельным участком, расположенным в границах сельских поселений</t>
  </si>
  <si>
    <t>1000</t>
  </si>
  <si>
    <t>Социальная политика</t>
  </si>
  <si>
    <t>1003</t>
  </si>
  <si>
    <t>Обеспечение пожарной безопасности</t>
  </si>
  <si>
    <t>0310</t>
  </si>
  <si>
    <t>000 1 16 90050 10 0000 140</t>
  </si>
  <si>
    <t>Прочие поступления от денежных взысканий (штрафов) и иных сумм в возмещение ущерба зачисляемые в бюджеты сельских поселений</t>
  </si>
  <si>
    <t>000 202 40000 00 0000 000</t>
  </si>
  <si>
    <t>Социальное обеспечение и иные выплаты населению</t>
  </si>
  <si>
    <t>000 202 20000 00 0000 000</t>
  </si>
  <si>
    <t>Субсидии бюджетам бюджетной сиситемы Российской Федерации (межбюджетные субсидии)</t>
  </si>
  <si>
    <t>0501</t>
  </si>
  <si>
    <t>Жилищное хозяйство</t>
  </si>
  <si>
    <t>0113</t>
  </si>
  <si>
    <t>Другие общегосударственные вопросы</t>
  </si>
  <si>
    <t>Сумма (тыс.руб.)</t>
  </si>
  <si>
    <t>сумма (тыс.руб.)</t>
  </si>
  <si>
    <t>Прогноз основных характеристик  доходов и расходов бюджета Аязгуловского сельского поселения  на  2024 год и на плановый период 2025 и 2026 годов</t>
  </si>
  <si>
    <t>Утверждено 20223год</t>
  </si>
  <si>
    <t>Проект бюджета на 2024 год</t>
  </si>
  <si>
    <t>Проект бюджета  на 2025год</t>
  </si>
  <si>
    <t>Проект бюджета  на 2026 год</t>
  </si>
  <si>
    <t xml:space="preserve">Бюджет на 2023 год (в ред. От 19.12.2022 №25) </t>
  </si>
  <si>
    <t>2024/ 2023 гг., %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</si>
  <si>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</si>
  <si>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1,2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</si>
</sst>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8"/>
      <name val="Times New Roman"/>
      <family val="1"/>
    </font>
    <font>
      <sz val="13"/>
      <color indexed="18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11"/>
      <name val="Arial Cyr"/>
      <family val="0"/>
    </font>
    <font>
      <sz val="14"/>
      <color indexed="18"/>
      <name val="Times New Roman Cyr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b/>
      <sz val="10"/>
      <color indexed="18"/>
      <name val="Arial Cyr"/>
      <family val="0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9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10" xfId="0" applyNumberFormat="1" applyBorder="1" applyAlignment="1">
      <alignment/>
    </xf>
    <xf numFmtId="174" fontId="10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10" fillId="0" borderId="10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7" fillId="0" borderId="10" xfId="0" applyFont="1" applyFill="1" applyBorder="1" applyAlignment="1">
      <alignment vertical="top" wrapText="1"/>
    </xf>
    <xf numFmtId="174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7" fillId="0" borderId="10" xfId="0" applyFont="1" applyFill="1" applyBorder="1" applyAlignment="1">
      <alignment/>
    </xf>
    <xf numFmtId="174" fontId="22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4" fontId="14" fillId="0" borderId="10" xfId="0" applyNumberFormat="1" applyFont="1" applyFill="1" applyBorder="1" applyAlignment="1">
      <alignment horizontal="right"/>
    </xf>
    <xf numFmtId="174" fontId="9" fillId="0" borderId="10" xfId="0" applyNumberFormat="1" applyFont="1" applyBorder="1" applyAlignment="1">
      <alignment horizontal="right"/>
    </xf>
    <xf numFmtId="174" fontId="14" fillId="0" borderId="10" xfId="0" applyNumberFormat="1" applyFont="1" applyBorder="1" applyAlignment="1">
      <alignment horizontal="right"/>
    </xf>
    <xf numFmtId="174" fontId="10" fillId="0" borderId="10" xfId="0" applyNumberFormat="1" applyFont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174" fontId="18" fillId="0" borderId="10" xfId="0" applyNumberFormat="1" applyFont="1" applyBorder="1" applyAlignment="1">
      <alignment horizontal="right"/>
    </xf>
    <xf numFmtId="174" fontId="17" fillId="0" borderId="10" xfId="0" applyNumberFormat="1" applyFont="1" applyFill="1" applyBorder="1" applyAlignment="1">
      <alignment horizontal="right" wrapText="1"/>
    </xf>
    <xf numFmtId="174" fontId="17" fillId="0" borderId="10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5"/>
  <sheetViews>
    <sheetView tabSelected="1" zoomScalePageLayoutView="0" workbookViewId="0" topLeftCell="A58">
      <selection activeCell="J80" sqref="J80"/>
    </sheetView>
  </sheetViews>
  <sheetFormatPr defaultColWidth="9.00390625" defaultRowHeight="12.75"/>
  <cols>
    <col min="1" max="1" width="22.00390625" style="0" customWidth="1"/>
    <col min="2" max="2" width="38.625" style="0" customWidth="1"/>
    <col min="3" max="3" width="9.875" style="0" customWidth="1"/>
    <col min="4" max="4" width="8.625" style="0" customWidth="1"/>
    <col min="5" max="5" width="8.875" style="0" customWidth="1"/>
    <col min="6" max="6" width="9.25390625" style="0" customWidth="1"/>
    <col min="7" max="7" width="9.875" style="0" customWidth="1"/>
    <col min="8" max="8" width="9.25390625" style="0" bestFit="1" customWidth="1"/>
    <col min="9" max="9" width="9.00390625" style="0" customWidth="1"/>
    <col min="10" max="10" width="9.25390625" style="0" bestFit="1" customWidth="1"/>
    <col min="11" max="11" width="8.875" style="0" customWidth="1"/>
  </cols>
  <sheetData>
    <row r="1" ht="17.25" customHeight="1"/>
    <row r="2" spans="1:11" ht="44.25" customHeight="1">
      <c r="A2" s="55" t="s">
        <v>111</v>
      </c>
      <c r="B2" s="55"/>
      <c r="C2" s="55"/>
      <c r="D2" s="55"/>
      <c r="E2" s="55"/>
      <c r="F2" s="55"/>
      <c r="G2" s="55"/>
      <c r="H2" s="56"/>
      <c r="I2" s="56"/>
      <c r="J2" s="56"/>
      <c r="K2" s="56"/>
    </row>
    <row r="3" spans="1:5" ht="12" customHeight="1">
      <c r="A3" s="59"/>
      <c r="B3" s="59"/>
      <c r="C3" s="59"/>
      <c r="D3" s="59"/>
      <c r="E3" s="25"/>
    </row>
    <row r="4" spans="1:11" ht="40.5" customHeight="1">
      <c r="A4" s="62" t="s">
        <v>11</v>
      </c>
      <c r="B4" s="63" t="s">
        <v>41</v>
      </c>
      <c r="C4" s="60" t="s">
        <v>112</v>
      </c>
      <c r="D4" s="61"/>
      <c r="E4" s="65" t="s">
        <v>113</v>
      </c>
      <c r="F4" s="66"/>
      <c r="G4" s="67"/>
      <c r="H4" s="57" t="s">
        <v>114</v>
      </c>
      <c r="I4" s="58"/>
      <c r="J4" s="57" t="s">
        <v>115</v>
      </c>
      <c r="K4" s="58"/>
    </row>
    <row r="5" spans="1:11" ht="77.25" customHeight="1">
      <c r="A5" s="62"/>
      <c r="B5" s="64"/>
      <c r="C5" s="54" t="s">
        <v>116</v>
      </c>
      <c r="D5" s="54" t="s">
        <v>21</v>
      </c>
      <c r="E5" s="54" t="s">
        <v>109</v>
      </c>
      <c r="F5" s="54" t="s">
        <v>21</v>
      </c>
      <c r="G5" s="54" t="s">
        <v>117</v>
      </c>
      <c r="H5" s="54" t="s">
        <v>110</v>
      </c>
      <c r="I5" s="54" t="s">
        <v>21</v>
      </c>
      <c r="J5" s="54" t="s">
        <v>110</v>
      </c>
      <c r="K5" s="54" t="s">
        <v>21</v>
      </c>
    </row>
    <row r="6" spans="1:11" s="27" customFormat="1" ht="14.25">
      <c r="A6" s="3"/>
      <c r="B6" s="4" t="s">
        <v>42</v>
      </c>
      <c r="C6" s="48">
        <f>C7+C37</f>
        <v>8304</v>
      </c>
      <c r="D6" s="48">
        <v>100</v>
      </c>
      <c r="E6" s="48">
        <f>E7+E37</f>
        <v>10276.4</v>
      </c>
      <c r="F6" s="48">
        <v>100</v>
      </c>
      <c r="G6" s="45">
        <f aca="true" t="shared" si="0" ref="G6:G41">SUM(E6/C6*100)</f>
        <v>123.752408477842</v>
      </c>
      <c r="H6" s="30">
        <f>H7+H37</f>
        <v>5652</v>
      </c>
      <c r="I6" s="30">
        <v>100</v>
      </c>
      <c r="J6" s="30">
        <f>J7+J37</f>
        <v>5698.7</v>
      </c>
      <c r="K6" s="30">
        <f>K7+K37</f>
        <v>100</v>
      </c>
    </row>
    <row r="7" spans="1:11" ht="14.25">
      <c r="A7" s="5" t="s">
        <v>39</v>
      </c>
      <c r="B7" s="6" t="s">
        <v>43</v>
      </c>
      <c r="C7" s="48">
        <f>C8+C22</f>
        <v>2092</v>
      </c>
      <c r="D7" s="48">
        <f>C7/C6%</f>
        <v>25.192678227360307</v>
      </c>
      <c r="E7" s="48">
        <f>E8+E22</f>
        <v>2423</v>
      </c>
      <c r="F7" s="48">
        <f>E7/E6%</f>
        <v>23.57829590128839</v>
      </c>
      <c r="G7" s="45">
        <f t="shared" si="0"/>
        <v>115.82217973231357</v>
      </c>
      <c r="H7" s="48">
        <f>H8+H22</f>
        <v>2437</v>
      </c>
      <c r="I7" s="48">
        <f>H7/H6%</f>
        <v>43.117480537862704</v>
      </c>
      <c r="J7" s="48">
        <f>J8+J22</f>
        <v>2451</v>
      </c>
      <c r="K7" s="48">
        <f>J7/J6%</f>
        <v>43.009809254742315</v>
      </c>
    </row>
    <row r="8" spans="1:11" ht="15">
      <c r="A8" s="5"/>
      <c r="B8" s="6" t="s">
        <v>44</v>
      </c>
      <c r="C8" s="48">
        <f>C9+C11+C19</f>
        <v>2038</v>
      </c>
      <c r="D8" s="46">
        <f>C8/C6%</f>
        <v>24.542389210019266</v>
      </c>
      <c r="E8" s="48">
        <f>E9+E11+E19</f>
        <v>2369</v>
      </c>
      <c r="F8" s="48">
        <f>E8/E6%</f>
        <v>23.05282005371531</v>
      </c>
      <c r="G8" s="48">
        <f>G9+G11</f>
        <v>250.17115543007858</v>
      </c>
      <c r="H8" s="48">
        <f>H9+H11+H19</f>
        <v>2383</v>
      </c>
      <c r="I8" s="48">
        <f>H8/H6%</f>
        <v>42.16206652512385</v>
      </c>
      <c r="J8" s="48">
        <f>J9+J11+J19</f>
        <v>2397</v>
      </c>
      <c r="K8" s="48">
        <f>J8/J6%</f>
        <v>42.06222471791813</v>
      </c>
    </row>
    <row r="9" spans="1:11" s="27" customFormat="1" ht="26.25">
      <c r="A9" s="4" t="s">
        <v>45</v>
      </c>
      <c r="B9" s="31" t="s">
        <v>46</v>
      </c>
      <c r="C9" s="48">
        <f>C10</f>
        <v>109</v>
      </c>
      <c r="D9" s="48">
        <f>C9/C6*100</f>
        <v>1.3126204238921002</v>
      </c>
      <c r="E9" s="48">
        <f>E10</f>
        <v>147</v>
      </c>
      <c r="F9" s="48">
        <f>E9/E6*100</f>
        <v>1.4304620295044959</v>
      </c>
      <c r="G9" s="45">
        <f t="shared" si="0"/>
        <v>134.8623853211009</v>
      </c>
      <c r="H9" s="30">
        <f>H10</f>
        <v>161</v>
      </c>
      <c r="I9" s="30">
        <f>H9/H6*100</f>
        <v>2.8485491861288037</v>
      </c>
      <c r="J9" s="30">
        <f>J10</f>
        <v>175</v>
      </c>
      <c r="K9" s="30">
        <v>1.6</v>
      </c>
    </row>
    <row r="10" spans="1:11" ht="130.5" customHeight="1">
      <c r="A10" s="5" t="s">
        <v>118</v>
      </c>
      <c r="B10" s="1" t="s">
        <v>119</v>
      </c>
      <c r="C10" s="46">
        <v>109</v>
      </c>
      <c r="D10" s="46">
        <f>C10/C6*100</f>
        <v>1.3126204238921002</v>
      </c>
      <c r="E10" s="46">
        <v>147</v>
      </c>
      <c r="F10" s="46">
        <f>E10/E6*100</f>
        <v>1.4304620295044959</v>
      </c>
      <c r="G10" s="49">
        <f t="shared" si="0"/>
        <v>134.8623853211009</v>
      </c>
      <c r="H10" s="34">
        <v>161</v>
      </c>
      <c r="I10" s="34">
        <f>H10/H6*100</f>
        <v>2.8485491861288037</v>
      </c>
      <c r="J10" s="34">
        <v>175</v>
      </c>
      <c r="K10" s="46">
        <f>J10/J6*100</f>
        <v>3.0708758137820906</v>
      </c>
    </row>
    <row r="11" spans="1:11" s="27" customFormat="1" ht="26.25">
      <c r="A11" s="4" t="s">
        <v>47</v>
      </c>
      <c r="B11" s="31" t="s">
        <v>48</v>
      </c>
      <c r="C11" s="48">
        <f>C12+C14+C13</f>
        <v>1927</v>
      </c>
      <c r="D11" s="48">
        <f>C11/C6*100</f>
        <v>23.205684007707127</v>
      </c>
      <c r="E11" s="48">
        <f>E12+E14+E13</f>
        <v>2222</v>
      </c>
      <c r="F11" s="48">
        <f>E11/E6*100</f>
        <v>21.622358024210815</v>
      </c>
      <c r="G11" s="45">
        <f t="shared" si="0"/>
        <v>115.30877010897768</v>
      </c>
      <c r="H11" s="30">
        <f>H12+H13+H14</f>
        <v>2222</v>
      </c>
      <c r="I11" s="30">
        <f>H11/H6*100</f>
        <v>39.31351733899505</v>
      </c>
      <c r="J11" s="30">
        <f>J12+J13+J14</f>
        <v>2222</v>
      </c>
      <c r="K11" s="30">
        <v>47.19</v>
      </c>
    </row>
    <row r="12" spans="1:11" ht="51.75">
      <c r="A12" s="5" t="s">
        <v>84</v>
      </c>
      <c r="B12" s="5" t="s">
        <v>85</v>
      </c>
      <c r="C12" s="46">
        <v>281</v>
      </c>
      <c r="D12" s="46">
        <f>C12/C6*100</f>
        <v>3.3839113680154145</v>
      </c>
      <c r="E12" s="46">
        <v>318</v>
      </c>
      <c r="F12" s="46">
        <f>E12/E6*100</f>
        <v>3.094468880152583</v>
      </c>
      <c r="G12" s="49">
        <f t="shared" si="0"/>
        <v>113.16725978647686</v>
      </c>
      <c r="H12" s="34">
        <v>318</v>
      </c>
      <c r="I12" s="34">
        <f>H12/H6*100</f>
        <v>5.626326963906582</v>
      </c>
      <c r="J12" s="34">
        <v>318</v>
      </c>
      <c r="K12" s="34">
        <f>J12/J6*100</f>
        <v>5.580220050186885</v>
      </c>
    </row>
    <row r="13" spans="1:11" ht="48.75" customHeight="1">
      <c r="A13" s="5" t="s">
        <v>90</v>
      </c>
      <c r="B13" s="5" t="s">
        <v>92</v>
      </c>
      <c r="C13" s="46">
        <v>498</v>
      </c>
      <c r="D13" s="46">
        <f>C13/C6*100</f>
        <v>5.997109826589595</v>
      </c>
      <c r="E13" s="46">
        <v>513</v>
      </c>
      <c r="F13" s="46">
        <f>E13/E6*100</f>
        <v>4.992020551944261</v>
      </c>
      <c r="G13" s="49">
        <f t="shared" si="0"/>
        <v>103.01204819277108</v>
      </c>
      <c r="H13" s="34">
        <v>513</v>
      </c>
      <c r="I13" s="34">
        <f>H13/H6*100</f>
        <v>9.076433121019107</v>
      </c>
      <c r="J13" s="34">
        <v>513</v>
      </c>
      <c r="K13" s="34">
        <f>J13/J6*100</f>
        <v>9.002053099829785</v>
      </c>
    </row>
    <row r="14" spans="1:11" ht="51.75">
      <c r="A14" s="5" t="s">
        <v>91</v>
      </c>
      <c r="B14" s="26" t="s">
        <v>93</v>
      </c>
      <c r="C14" s="46">
        <v>1148</v>
      </c>
      <c r="D14" s="46">
        <f>C14/C6*100</f>
        <v>13.82466281310212</v>
      </c>
      <c r="E14" s="46">
        <v>1391</v>
      </c>
      <c r="F14" s="46">
        <f>E14/E6*100</f>
        <v>13.53586859211397</v>
      </c>
      <c r="G14" s="49">
        <f t="shared" si="0"/>
        <v>121.16724738675958</v>
      </c>
      <c r="H14" s="34">
        <v>1391</v>
      </c>
      <c r="I14" s="34">
        <f>H14/H6*100</f>
        <v>24.610757254069355</v>
      </c>
      <c r="J14" s="34">
        <v>1391</v>
      </c>
      <c r="K14" s="34">
        <f>J14/J6*100</f>
        <v>24.40907575411936</v>
      </c>
    </row>
    <row r="15" spans="1:11" ht="29.25" customHeight="1" hidden="1">
      <c r="A15" s="5"/>
      <c r="B15" s="6"/>
      <c r="C15" s="48">
        <f>C16</f>
        <v>0</v>
      </c>
      <c r="D15" s="46">
        <f>C15/C6*100</f>
        <v>0</v>
      </c>
      <c r="E15" s="48">
        <v>0</v>
      </c>
      <c r="F15" s="46">
        <v>0</v>
      </c>
      <c r="G15" s="45" t="e">
        <f t="shared" si="0"/>
        <v>#DIV/0!</v>
      </c>
      <c r="H15" s="34"/>
      <c r="I15" s="34">
        <f>H15/H7*100</f>
        <v>0</v>
      </c>
      <c r="J15" s="34"/>
      <c r="K15" s="34">
        <f>J15/J7*100</f>
        <v>0</v>
      </c>
    </row>
    <row r="16" spans="1:11" ht="1.5" customHeight="1" hidden="1">
      <c r="A16" s="5"/>
      <c r="B16" s="5"/>
      <c r="C16" s="46">
        <v>0</v>
      </c>
      <c r="D16" s="46">
        <f>C16/C6*100</f>
        <v>0</v>
      </c>
      <c r="E16" s="46">
        <v>0</v>
      </c>
      <c r="F16" s="46">
        <f>E16/E6*100</f>
        <v>0</v>
      </c>
      <c r="G16" s="49" t="e">
        <f t="shared" si="0"/>
        <v>#DIV/0!</v>
      </c>
      <c r="H16" s="34"/>
      <c r="I16" s="34">
        <f>H16/H8*100</f>
        <v>0</v>
      </c>
      <c r="J16" s="34"/>
      <c r="K16" s="34">
        <f>J16/J8*100</f>
        <v>0</v>
      </c>
    </row>
    <row r="17" spans="1:11" ht="21" customHeight="1" hidden="1">
      <c r="A17" s="5"/>
      <c r="B17" s="6"/>
      <c r="C17" s="48">
        <f>C18</f>
        <v>0</v>
      </c>
      <c r="D17" s="46">
        <f>C17/C6*100</f>
        <v>0</v>
      </c>
      <c r="E17" s="48">
        <f>E18</f>
        <v>0</v>
      </c>
      <c r="F17" s="46">
        <f>E17/E6*100</f>
        <v>0</v>
      </c>
      <c r="G17" s="45" t="e">
        <f t="shared" si="0"/>
        <v>#DIV/0!</v>
      </c>
      <c r="H17" s="34"/>
      <c r="I17" s="34">
        <f>H17/H9*100</f>
        <v>0</v>
      </c>
      <c r="J17" s="34"/>
      <c r="K17" s="34">
        <f>J17/J9*100</f>
        <v>0</v>
      </c>
    </row>
    <row r="18" spans="1:11" ht="1.5" customHeight="1" hidden="1">
      <c r="A18" s="5"/>
      <c r="B18" s="5"/>
      <c r="C18" s="46">
        <v>0</v>
      </c>
      <c r="D18" s="46">
        <f>C18/C6*100</f>
        <v>0</v>
      </c>
      <c r="E18" s="46">
        <v>0</v>
      </c>
      <c r="F18" s="46">
        <f>E18/E6*100</f>
        <v>0</v>
      </c>
      <c r="G18" s="49" t="e">
        <f t="shared" si="0"/>
        <v>#DIV/0!</v>
      </c>
      <c r="H18" s="34"/>
      <c r="I18" s="34">
        <f>H18/H10*100</f>
        <v>0</v>
      </c>
      <c r="J18" s="34"/>
      <c r="K18" s="34">
        <f>J18/J10*100</f>
        <v>0</v>
      </c>
    </row>
    <row r="19" spans="1:11" s="27" customFormat="1" ht="30" customHeight="1">
      <c r="A19" s="4" t="s">
        <v>49</v>
      </c>
      <c r="B19" s="31" t="s">
        <v>50</v>
      </c>
      <c r="C19" s="48">
        <f>C20+C21</f>
        <v>2</v>
      </c>
      <c r="D19" s="48">
        <f>C19/C6*100</f>
        <v>0.024084778420038536</v>
      </c>
      <c r="E19" s="48">
        <f>E20+E21</f>
        <v>0</v>
      </c>
      <c r="F19" s="48">
        <f>E19/E6*100</f>
        <v>0</v>
      </c>
      <c r="G19" s="45">
        <f t="shared" si="0"/>
        <v>0</v>
      </c>
      <c r="H19" s="48">
        <f>H20+H21</f>
        <v>0</v>
      </c>
      <c r="I19" s="30">
        <f>H19/H6*100</f>
        <v>0</v>
      </c>
      <c r="J19" s="48">
        <f>J20+J21</f>
        <v>0</v>
      </c>
      <c r="K19" s="30">
        <f>J19/J6*100</f>
        <v>0</v>
      </c>
    </row>
    <row r="20" spans="1:11" ht="88.5" customHeight="1">
      <c r="A20" s="5" t="s">
        <v>86</v>
      </c>
      <c r="B20" s="1" t="s">
        <v>87</v>
      </c>
      <c r="C20" s="46">
        <v>2</v>
      </c>
      <c r="D20" s="46">
        <f>C20/C6*100</f>
        <v>0.024084778420038536</v>
      </c>
      <c r="E20" s="46">
        <v>0</v>
      </c>
      <c r="F20" s="46">
        <f>E20/E6*100</f>
        <v>0</v>
      </c>
      <c r="G20" s="49">
        <f t="shared" si="0"/>
        <v>0</v>
      </c>
      <c r="H20" s="34">
        <v>0</v>
      </c>
      <c r="I20" s="46">
        <f>H20/H6*100</f>
        <v>0</v>
      </c>
      <c r="J20" s="34">
        <v>0</v>
      </c>
      <c r="K20" s="46">
        <f>J20/J6*100</f>
        <v>0</v>
      </c>
    </row>
    <row r="21" spans="1:11" ht="15" hidden="1">
      <c r="A21" s="5"/>
      <c r="B21" s="7"/>
      <c r="C21" s="46">
        <v>0</v>
      </c>
      <c r="D21" s="46">
        <v>0</v>
      </c>
      <c r="E21" s="46">
        <v>0</v>
      </c>
      <c r="F21" s="46">
        <f>E21/E6*100</f>
        <v>0</v>
      </c>
      <c r="G21" s="49" t="e">
        <f t="shared" si="0"/>
        <v>#DIV/0!</v>
      </c>
      <c r="H21" s="34"/>
      <c r="I21" s="34">
        <f>H21/H12*100</f>
        <v>0</v>
      </c>
      <c r="J21" s="34"/>
      <c r="K21" s="34">
        <f>J21/J12*100</f>
        <v>0</v>
      </c>
    </row>
    <row r="22" spans="1:11" ht="14.25">
      <c r="A22" s="5"/>
      <c r="B22" s="43" t="s">
        <v>51</v>
      </c>
      <c r="C22" s="48">
        <f>C23+C27+C29+C32+C35</f>
        <v>54</v>
      </c>
      <c r="D22" s="48">
        <f>D23+D27+D29+D32+D35</f>
        <v>0.6502890173410405</v>
      </c>
      <c r="E22" s="48">
        <f>E23+E27+E29+E32+E35</f>
        <v>54</v>
      </c>
      <c r="F22" s="48">
        <f>F23+F27+F29+F32+F35</f>
        <v>0.5254758475730801</v>
      </c>
      <c r="G22" s="48">
        <f>E22/C22*100</f>
        <v>100</v>
      </c>
      <c r="H22" s="48">
        <f>H23+H27+H29+H32+H35</f>
        <v>54</v>
      </c>
      <c r="I22" s="48">
        <f>I23+I32</f>
        <v>0.9554140127388535</v>
      </c>
      <c r="J22" s="48">
        <f>J23+J27+J29+J32+J35</f>
        <v>54</v>
      </c>
      <c r="K22" s="48">
        <f>K23+K32</f>
        <v>4.3</v>
      </c>
    </row>
    <row r="23" spans="1:11" s="27" customFormat="1" ht="54">
      <c r="A23" s="4" t="s">
        <v>52</v>
      </c>
      <c r="B23" s="31" t="s">
        <v>53</v>
      </c>
      <c r="C23" s="48">
        <f>C24+C25+C26</f>
        <v>54</v>
      </c>
      <c r="D23" s="48">
        <f>C23/C6*100</f>
        <v>0.6502890173410405</v>
      </c>
      <c r="E23" s="48">
        <f>E24+E25+E26</f>
        <v>54</v>
      </c>
      <c r="F23" s="48">
        <f>E23/E6*100</f>
        <v>0.5254758475730801</v>
      </c>
      <c r="G23" s="45">
        <f t="shared" si="0"/>
        <v>100</v>
      </c>
      <c r="H23" s="48">
        <f>H24+H25+H26</f>
        <v>54</v>
      </c>
      <c r="I23" s="30">
        <f>H23/H6*100</f>
        <v>0.9554140127388535</v>
      </c>
      <c r="J23" s="48">
        <f>J24+J25+J26</f>
        <v>54</v>
      </c>
      <c r="K23" s="30">
        <v>4.3</v>
      </c>
    </row>
    <row r="24" spans="1:11" ht="3.75" customHeight="1" hidden="1">
      <c r="A24" s="5" t="s">
        <v>54</v>
      </c>
      <c r="B24" s="1" t="s">
        <v>40</v>
      </c>
      <c r="C24" s="46">
        <v>0</v>
      </c>
      <c r="D24" s="46">
        <f>C24/C6*100</f>
        <v>0</v>
      </c>
      <c r="E24" s="46">
        <v>0</v>
      </c>
      <c r="F24" s="46">
        <f>E24/E6*100</f>
        <v>0</v>
      </c>
      <c r="G24" s="49">
        <v>0</v>
      </c>
      <c r="H24" s="34"/>
      <c r="I24" s="34">
        <v>0</v>
      </c>
      <c r="J24" s="34"/>
      <c r="K24" s="34">
        <v>0</v>
      </c>
    </row>
    <row r="25" spans="1:11" ht="42.75" customHeight="1">
      <c r="A25" s="5" t="s">
        <v>88</v>
      </c>
      <c r="B25" s="7" t="s">
        <v>89</v>
      </c>
      <c r="C25" s="46">
        <v>54</v>
      </c>
      <c r="D25" s="46">
        <f>C25/C6*100</f>
        <v>0.6502890173410405</v>
      </c>
      <c r="E25" s="46">
        <v>54</v>
      </c>
      <c r="F25" s="46">
        <f>E25/E6*100</f>
        <v>0.5254758475730801</v>
      </c>
      <c r="G25" s="49">
        <f t="shared" si="0"/>
        <v>100</v>
      </c>
      <c r="H25" s="34">
        <v>54</v>
      </c>
      <c r="I25" s="46">
        <f>H25/H6*100</f>
        <v>0.9554140127388535</v>
      </c>
      <c r="J25" s="34">
        <v>54</v>
      </c>
      <c r="K25" s="46">
        <f>J25/J6*100</f>
        <v>0.947584536824188</v>
      </c>
    </row>
    <row r="26" spans="1:11" ht="17.25" customHeight="1" hidden="1">
      <c r="A26" s="5"/>
      <c r="B26" s="7"/>
      <c r="C26" s="46">
        <v>0</v>
      </c>
      <c r="D26" s="46">
        <f>C26/C6*100</f>
        <v>0</v>
      </c>
      <c r="E26" s="46">
        <v>0</v>
      </c>
      <c r="F26" s="46">
        <f>E26/E6*100</f>
        <v>0</v>
      </c>
      <c r="G26" s="49" t="e">
        <f t="shared" si="0"/>
        <v>#DIV/0!</v>
      </c>
      <c r="H26" s="34"/>
      <c r="I26" s="34" t="e">
        <f aca="true" t="shared" si="1" ref="I26:I36">H26/H17*100</f>
        <v>#DIV/0!</v>
      </c>
      <c r="J26" s="34"/>
      <c r="K26" s="34" t="e">
        <f aca="true" t="shared" si="2" ref="K26:K33">J26/J17*100</f>
        <v>#DIV/0!</v>
      </c>
    </row>
    <row r="27" spans="1:11" ht="24.75" customHeight="1" hidden="1">
      <c r="A27" s="5" t="s">
        <v>55</v>
      </c>
      <c r="B27" s="6" t="s">
        <v>56</v>
      </c>
      <c r="C27" s="48">
        <f>C28</f>
        <v>0</v>
      </c>
      <c r="D27" s="46">
        <f>C27/C6*100</f>
        <v>0</v>
      </c>
      <c r="E27" s="48">
        <f>E28</f>
        <v>0</v>
      </c>
      <c r="F27" s="46">
        <f>E27/E6*100</f>
        <v>0</v>
      </c>
      <c r="G27" s="49" t="e">
        <f t="shared" si="0"/>
        <v>#DIV/0!</v>
      </c>
      <c r="H27" s="34"/>
      <c r="I27" s="34" t="e">
        <f t="shared" si="1"/>
        <v>#DIV/0!</v>
      </c>
      <c r="J27" s="34"/>
      <c r="K27" s="34" t="e">
        <f t="shared" si="2"/>
        <v>#DIV/0!</v>
      </c>
    </row>
    <row r="28" spans="1:11" ht="26.25" hidden="1">
      <c r="A28" s="5" t="s">
        <v>57</v>
      </c>
      <c r="B28" s="5" t="s">
        <v>58</v>
      </c>
      <c r="C28" s="46">
        <v>0</v>
      </c>
      <c r="D28" s="46">
        <f>C28/C6*100</f>
        <v>0</v>
      </c>
      <c r="E28" s="46">
        <v>0</v>
      </c>
      <c r="F28" s="46">
        <f>E28/E6*100</f>
        <v>0</v>
      </c>
      <c r="G28" s="49" t="e">
        <f t="shared" si="0"/>
        <v>#DIV/0!</v>
      </c>
      <c r="H28" s="34"/>
      <c r="I28" s="34" t="e">
        <f t="shared" si="1"/>
        <v>#DIV/0!</v>
      </c>
      <c r="J28" s="34"/>
      <c r="K28" s="34" t="e">
        <f t="shared" si="2"/>
        <v>#DIV/0!</v>
      </c>
    </row>
    <row r="29" spans="1:11" ht="2.25" customHeight="1" hidden="1">
      <c r="A29" s="5" t="s">
        <v>59</v>
      </c>
      <c r="B29" s="6" t="s">
        <v>60</v>
      </c>
      <c r="C29" s="48">
        <f>C30</f>
        <v>0</v>
      </c>
      <c r="D29" s="46">
        <f>C29/C6*100</f>
        <v>0</v>
      </c>
      <c r="E29" s="48">
        <f>SUM(E30:E31)</f>
        <v>0</v>
      </c>
      <c r="F29" s="46">
        <f>E29/E6*100</f>
        <v>0</v>
      </c>
      <c r="G29" s="49" t="e">
        <f t="shared" si="0"/>
        <v>#DIV/0!</v>
      </c>
      <c r="H29" s="34"/>
      <c r="I29" s="34" t="e">
        <f t="shared" si="1"/>
        <v>#DIV/0!</v>
      </c>
      <c r="J29" s="34"/>
      <c r="K29" s="34" t="e">
        <f t="shared" si="2"/>
        <v>#DIV/0!</v>
      </c>
    </row>
    <row r="30" spans="1:11" ht="0.75" customHeight="1" hidden="1">
      <c r="A30" s="5" t="s">
        <v>61</v>
      </c>
      <c r="B30" s="7" t="s">
        <v>62</v>
      </c>
      <c r="C30" s="46">
        <v>0</v>
      </c>
      <c r="D30" s="46">
        <f>C30/C6*100</f>
        <v>0</v>
      </c>
      <c r="E30" s="46">
        <v>0</v>
      </c>
      <c r="F30" s="46">
        <f>E30/E6*100</f>
        <v>0</v>
      </c>
      <c r="G30" s="49" t="e">
        <f t="shared" si="0"/>
        <v>#DIV/0!</v>
      </c>
      <c r="H30" s="34"/>
      <c r="I30" s="34" t="e">
        <f t="shared" si="1"/>
        <v>#DIV/0!</v>
      </c>
      <c r="J30" s="34"/>
      <c r="K30" s="34" t="e">
        <f t="shared" si="2"/>
        <v>#DIV/0!</v>
      </c>
    </row>
    <row r="31" spans="1:11" ht="0.75" customHeight="1" hidden="1">
      <c r="A31" s="5" t="s">
        <v>61</v>
      </c>
      <c r="B31" s="7" t="s">
        <v>63</v>
      </c>
      <c r="C31" s="46"/>
      <c r="D31" s="46"/>
      <c r="E31" s="46">
        <v>0</v>
      </c>
      <c r="F31" s="46"/>
      <c r="G31" s="49" t="e">
        <f t="shared" si="0"/>
        <v>#DIV/0!</v>
      </c>
      <c r="H31" s="34"/>
      <c r="I31" s="34">
        <f t="shared" si="1"/>
        <v>0</v>
      </c>
      <c r="J31" s="34"/>
      <c r="K31" s="34">
        <f t="shared" si="2"/>
        <v>0</v>
      </c>
    </row>
    <row r="32" spans="1:11" ht="27">
      <c r="A32" s="5" t="s">
        <v>66</v>
      </c>
      <c r="B32" s="31" t="s">
        <v>67</v>
      </c>
      <c r="C32" s="48">
        <f>C33+C34</f>
        <v>0</v>
      </c>
      <c r="D32" s="48">
        <f>C32/C6*100</f>
        <v>0</v>
      </c>
      <c r="E32" s="48">
        <f>E33+E34</f>
        <v>0</v>
      </c>
      <c r="F32" s="48">
        <f>E32/E6*100</f>
        <v>0</v>
      </c>
      <c r="G32" s="45">
        <v>0</v>
      </c>
      <c r="H32" s="30">
        <f>H34</f>
        <v>0</v>
      </c>
      <c r="I32" s="30">
        <f t="shared" si="1"/>
        <v>0</v>
      </c>
      <c r="J32" s="30">
        <f>J34</f>
        <v>0</v>
      </c>
      <c r="K32" s="30">
        <f t="shared" si="2"/>
        <v>0</v>
      </c>
    </row>
    <row r="33" spans="1:11" ht="1.5" customHeight="1" hidden="1">
      <c r="A33" s="5" t="s">
        <v>64</v>
      </c>
      <c r="B33" s="1" t="s">
        <v>65</v>
      </c>
      <c r="C33" s="46">
        <v>0</v>
      </c>
      <c r="D33" s="46">
        <f>C33/C6*100</f>
        <v>0</v>
      </c>
      <c r="E33" s="46">
        <v>0</v>
      </c>
      <c r="F33" s="46">
        <f>E33/E6*100</f>
        <v>0</v>
      </c>
      <c r="G33" s="49" t="e">
        <f t="shared" si="0"/>
        <v>#DIV/0!</v>
      </c>
      <c r="H33" s="34"/>
      <c r="I33" s="34" t="e">
        <f t="shared" si="1"/>
        <v>#DIV/0!</v>
      </c>
      <c r="J33" s="34"/>
      <c r="K33" s="34" t="e">
        <f t="shared" si="2"/>
        <v>#DIV/0!</v>
      </c>
    </row>
    <row r="34" spans="1:11" ht="43.5" customHeight="1">
      <c r="A34" s="5" t="s">
        <v>99</v>
      </c>
      <c r="B34" s="7" t="s">
        <v>100</v>
      </c>
      <c r="C34" s="46">
        <v>0</v>
      </c>
      <c r="D34" s="46">
        <f>C34/C6*100</f>
        <v>0</v>
      </c>
      <c r="E34" s="46">
        <v>0</v>
      </c>
      <c r="F34" s="46">
        <f>E34/E6*100</f>
        <v>0</v>
      </c>
      <c r="G34" s="49">
        <v>0</v>
      </c>
      <c r="H34" s="34">
        <v>0</v>
      </c>
      <c r="I34" s="46">
        <f>H34/H6*100</f>
        <v>0</v>
      </c>
      <c r="J34" s="34">
        <v>0</v>
      </c>
      <c r="K34" s="46">
        <f>J34/J6*100</f>
        <v>0</v>
      </c>
    </row>
    <row r="35" spans="1:11" ht="1.5" customHeight="1" hidden="1">
      <c r="A35" s="5" t="s">
        <v>66</v>
      </c>
      <c r="B35" s="6" t="s">
        <v>67</v>
      </c>
      <c r="C35" s="48">
        <v>0</v>
      </c>
      <c r="D35" s="46">
        <f>C35/C6*100</f>
        <v>0</v>
      </c>
      <c r="E35" s="48">
        <v>0</v>
      </c>
      <c r="F35" s="46">
        <f>E35/E6*100</f>
        <v>0</v>
      </c>
      <c r="G35" s="49" t="e">
        <f t="shared" si="0"/>
        <v>#DIV/0!</v>
      </c>
      <c r="H35" s="34"/>
      <c r="I35" s="34" t="e">
        <f t="shared" si="1"/>
        <v>#DIV/0!</v>
      </c>
      <c r="J35" s="34"/>
      <c r="K35" s="34" t="e">
        <f>J35/J26*100</f>
        <v>#DIV/0!</v>
      </c>
    </row>
    <row r="36" spans="1:11" ht="16.5" customHeight="1" hidden="1">
      <c r="A36" s="5" t="s">
        <v>68</v>
      </c>
      <c r="B36" s="6" t="s">
        <v>69</v>
      </c>
      <c r="C36" s="46">
        <v>0</v>
      </c>
      <c r="D36" s="46">
        <f>C36/C6*100</f>
        <v>0</v>
      </c>
      <c r="E36" s="46">
        <v>0</v>
      </c>
      <c r="F36" s="46">
        <f>E36/E6*100</f>
        <v>0</v>
      </c>
      <c r="G36" s="49" t="e">
        <f t="shared" si="0"/>
        <v>#DIV/0!</v>
      </c>
      <c r="H36" s="34"/>
      <c r="I36" s="34" t="e">
        <f t="shared" si="1"/>
        <v>#DIV/0!</v>
      </c>
      <c r="J36" s="34"/>
      <c r="K36" s="34" t="e">
        <f>J36/J27*100</f>
        <v>#DIV/0!</v>
      </c>
    </row>
    <row r="37" spans="1:11" s="27" customFormat="1" ht="12.75" customHeight="1">
      <c r="A37" s="4" t="s">
        <v>70</v>
      </c>
      <c r="B37" s="31" t="s">
        <v>71</v>
      </c>
      <c r="C37" s="48">
        <f>C38+C40+C41+C39</f>
        <v>6212</v>
      </c>
      <c r="D37" s="48">
        <f>C37/C6*100</f>
        <v>74.8073217726397</v>
      </c>
      <c r="E37" s="48">
        <f>E38+E40+E41+E39</f>
        <v>7853.4</v>
      </c>
      <c r="F37" s="48">
        <f>F38+F40+F41+F39</f>
        <v>206.02319989401326</v>
      </c>
      <c r="G37" s="49">
        <f t="shared" si="0"/>
        <v>126.42305215711525</v>
      </c>
      <c r="H37" s="48">
        <f>H38+H40+H41+H39</f>
        <v>3215</v>
      </c>
      <c r="I37" s="48">
        <f>I38+I40+I41</f>
        <v>56.882519462137296</v>
      </c>
      <c r="J37" s="48">
        <f>J38+J40+J41+J39</f>
        <v>3247.7</v>
      </c>
      <c r="K37" s="48">
        <f>K38+K40+K41</f>
        <v>56.99019074525769</v>
      </c>
    </row>
    <row r="38" spans="1:11" ht="25.5" customHeight="1">
      <c r="A38" s="5" t="s">
        <v>72</v>
      </c>
      <c r="B38" s="5" t="s">
        <v>73</v>
      </c>
      <c r="C38" s="46">
        <v>1774.5</v>
      </c>
      <c r="D38" s="46">
        <f>C38/C6*100</f>
        <v>21.36921965317919</v>
      </c>
      <c r="E38" s="46">
        <v>2471.2</v>
      </c>
      <c r="F38" s="46">
        <f>E38/E6*100</f>
        <v>24.047331750418433</v>
      </c>
      <c r="G38" s="49">
        <f t="shared" si="0"/>
        <v>139.26176387714847</v>
      </c>
      <c r="H38" s="34">
        <v>1909.1</v>
      </c>
      <c r="I38" s="46">
        <f>H38/H6*100</f>
        <v>33.77742392073602</v>
      </c>
      <c r="J38" s="34">
        <v>1909.1</v>
      </c>
      <c r="K38" s="46">
        <f>J38/J6*100</f>
        <v>33.50062294909365</v>
      </c>
    </row>
    <row r="39" spans="1:11" ht="25.5" customHeight="1">
      <c r="A39" s="5" t="s">
        <v>103</v>
      </c>
      <c r="B39" s="5" t="s">
        <v>104</v>
      </c>
      <c r="C39" s="46">
        <v>2954.8</v>
      </c>
      <c r="D39" s="46">
        <f>C39/C7*100</f>
        <v>141.24282982791587</v>
      </c>
      <c r="E39" s="46">
        <v>4109.1</v>
      </c>
      <c r="F39" s="46">
        <f>E39/E7*100</f>
        <v>169.58728848534875</v>
      </c>
      <c r="G39" s="49">
        <f t="shared" si="0"/>
        <v>139.06524976309734</v>
      </c>
      <c r="H39" s="34">
        <v>0</v>
      </c>
      <c r="I39" s="46">
        <f>H39/H7*100</f>
        <v>0</v>
      </c>
      <c r="J39" s="34">
        <v>0</v>
      </c>
      <c r="K39" s="46">
        <f>J39/J7*100</f>
        <v>0</v>
      </c>
    </row>
    <row r="40" spans="1:11" ht="26.25" customHeight="1">
      <c r="A40" s="5" t="s">
        <v>74</v>
      </c>
      <c r="B40" s="5" t="s">
        <v>75</v>
      </c>
      <c r="C40" s="46">
        <v>329.3</v>
      </c>
      <c r="D40" s="46">
        <f>C40/C6*100</f>
        <v>3.965558766859345</v>
      </c>
      <c r="E40" s="46">
        <v>0</v>
      </c>
      <c r="F40" s="46">
        <f>E40/E6*100</f>
        <v>0</v>
      </c>
      <c r="G40" s="49">
        <f t="shared" si="0"/>
        <v>0</v>
      </c>
      <c r="H40" s="34">
        <v>0</v>
      </c>
      <c r="I40" s="46">
        <f>H40/H6*100</f>
        <v>0</v>
      </c>
      <c r="J40" s="34">
        <v>0</v>
      </c>
      <c r="K40" s="46">
        <f>J40/J6*100</f>
        <v>0</v>
      </c>
    </row>
    <row r="41" spans="1:11" ht="15">
      <c r="A41" s="5" t="s">
        <v>101</v>
      </c>
      <c r="B41" s="5" t="s">
        <v>76</v>
      </c>
      <c r="C41" s="46">
        <v>1153.4</v>
      </c>
      <c r="D41" s="46">
        <f>C41/C6*100</f>
        <v>13.889691714836225</v>
      </c>
      <c r="E41" s="46">
        <v>1273.1</v>
      </c>
      <c r="F41" s="46">
        <f>E41/E6*100</f>
        <v>12.388579658246078</v>
      </c>
      <c r="G41" s="49">
        <f t="shared" si="0"/>
        <v>110.3780128316282</v>
      </c>
      <c r="H41" s="34">
        <v>1305.9</v>
      </c>
      <c r="I41" s="46">
        <f>H41/H6*100</f>
        <v>23.105095541401273</v>
      </c>
      <c r="J41" s="34">
        <v>1338.6</v>
      </c>
      <c r="K41" s="46">
        <f>J41/J6*100</f>
        <v>23.48956779616404</v>
      </c>
    </row>
    <row r="42" spans="1:11" ht="15.75">
      <c r="A42" s="2"/>
      <c r="B42" s="8" t="s">
        <v>77</v>
      </c>
      <c r="C42" s="51"/>
      <c r="D42" s="52"/>
      <c r="E42" s="51"/>
      <c r="F42" s="52"/>
      <c r="G42" s="52"/>
      <c r="H42" s="34"/>
      <c r="I42" s="34"/>
      <c r="J42" s="34"/>
      <c r="K42" s="34"/>
    </row>
    <row r="43" spans="1:11" s="27" customFormat="1" ht="15.75">
      <c r="A43" s="9" t="s">
        <v>22</v>
      </c>
      <c r="B43" s="10" t="s">
        <v>0</v>
      </c>
      <c r="C43" s="45">
        <f>C44+C45+C46+C48+C51</f>
        <v>3705.8</v>
      </c>
      <c r="D43" s="45">
        <f>C43/C92%</f>
        <v>44.626632193362006</v>
      </c>
      <c r="E43" s="45">
        <f>SUM(E44:E51)</f>
        <v>4437.4</v>
      </c>
      <c r="F43" s="45">
        <f>E43/E92%</f>
        <v>43.18049122260713</v>
      </c>
      <c r="G43" s="45">
        <f>SUM(E43/C43*100)</f>
        <v>119.74202601327646</v>
      </c>
      <c r="H43" s="30">
        <f>SUM(H44:H51)</f>
        <v>1953.7</v>
      </c>
      <c r="I43" s="30">
        <f>H43/H92%</f>
        <v>35.24434903396893</v>
      </c>
      <c r="J43" s="30">
        <f>SUM(J44:J51)</f>
        <v>2023.6</v>
      </c>
      <c r="K43" s="30">
        <f>J43/J92%</f>
        <v>36.92229094823653</v>
      </c>
    </row>
    <row r="44" spans="1:11" ht="63">
      <c r="A44" s="11" t="s">
        <v>23</v>
      </c>
      <c r="B44" s="12" t="s">
        <v>7</v>
      </c>
      <c r="C44" s="46">
        <v>260.4</v>
      </c>
      <c r="D44" s="49">
        <f>C44/C92*100</f>
        <v>3.135834373995214</v>
      </c>
      <c r="E44" s="46">
        <v>455.7</v>
      </c>
      <c r="F44" s="49">
        <f>E44/E92*100</f>
        <v>4.434432291463937</v>
      </c>
      <c r="G44" s="49">
        <f>SUM(E44/C44*100)</f>
        <v>175</v>
      </c>
      <c r="H44" s="34">
        <v>130.2</v>
      </c>
      <c r="I44" s="49">
        <f>H44/H92*100</f>
        <v>2.348781411794418</v>
      </c>
      <c r="J44" s="34">
        <v>130.2</v>
      </c>
      <c r="K44" s="49">
        <f>J44/J92*100</f>
        <v>2.375608955060484</v>
      </c>
    </row>
    <row r="45" spans="1:11" ht="78.75">
      <c r="A45" s="13" t="s">
        <v>24</v>
      </c>
      <c r="B45" s="12" t="s">
        <v>9</v>
      </c>
      <c r="C45" s="46">
        <v>260.4</v>
      </c>
      <c r="D45" s="49">
        <f>C45/C92*100</f>
        <v>3.135834373995214</v>
      </c>
      <c r="E45" s="46">
        <v>455.7</v>
      </c>
      <c r="F45" s="49">
        <f>E45/E92*100</f>
        <v>4.434432291463937</v>
      </c>
      <c r="G45" s="49">
        <f>SUM(E45/C45*100)</f>
        <v>175</v>
      </c>
      <c r="H45" s="34">
        <v>130.2</v>
      </c>
      <c r="I45" s="34">
        <f>H45/H92*100</f>
        <v>2.348781411794418</v>
      </c>
      <c r="J45" s="34">
        <v>130.2</v>
      </c>
      <c r="K45" s="34">
        <f>J45/J92*100</f>
        <v>2.375608955060484</v>
      </c>
    </row>
    <row r="46" spans="1:11" ht="63">
      <c r="A46" s="13" t="s">
        <v>20</v>
      </c>
      <c r="B46" s="14" t="s">
        <v>78</v>
      </c>
      <c r="C46" s="46">
        <v>2965</v>
      </c>
      <c r="D46" s="49">
        <f>C46/C92*100</f>
        <v>35.705641009584525</v>
      </c>
      <c r="E46" s="46">
        <v>3180.5</v>
      </c>
      <c r="F46" s="49">
        <f>E46/E92*100</f>
        <v>30.949554318632984</v>
      </c>
      <c r="G46" s="49">
        <f>SUM(E46/C46*100)</f>
        <v>107.26812816188871</v>
      </c>
      <c r="H46" s="34">
        <v>1579.1</v>
      </c>
      <c r="I46" s="34">
        <f>H46/H92*100</f>
        <v>28.48664153121786</v>
      </c>
      <c r="J46" s="34">
        <v>1579.1</v>
      </c>
      <c r="K46" s="34">
        <f>J46/J92*100</f>
        <v>28.81201306402466</v>
      </c>
    </row>
    <row r="47" spans="1:11" ht="0.75" customHeight="1">
      <c r="A47" s="13"/>
      <c r="B47" s="14"/>
      <c r="C47" s="46"/>
      <c r="D47" s="49">
        <f>C47/C95*100</f>
        <v>0</v>
      </c>
      <c r="E47" s="46"/>
      <c r="F47" s="49"/>
      <c r="G47" s="49"/>
      <c r="H47" s="34"/>
      <c r="I47" s="34">
        <f>H47/H38*100</f>
        <v>0</v>
      </c>
      <c r="J47" s="34"/>
      <c r="K47" s="34">
        <f>J47/J38*100</f>
        <v>0</v>
      </c>
    </row>
    <row r="48" spans="1:11" ht="78.75">
      <c r="A48" s="13" t="s">
        <v>13</v>
      </c>
      <c r="B48" s="12" t="s">
        <v>8</v>
      </c>
      <c r="C48" s="46">
        <v>200</v>
      </c>
      <c r="D48" s="49">
        <f>C48/C92*100</f>
        <v>2.4084749416245885</v>
      </c>
      <c r="E48" s="46">
        <v>325.5</v>
      </c>
      <c r="F48" s="49">
        <f>E48/E92*100</f>
        <v>3.167451636759954</v>
      </c>
      <c r="G48" s="49">
        <f aca="true" t="shared" si="3" ref="G48:G53">SUM(E48/C48*100)</f>
        <v>162.75</v>
      </c>
      <c r="H48" s="34">
        <v>104.2</v>
      </c>
      <c r="I48" s="34">
        <f>H48/H92*100</f>
        <v>1.879746721267115</v>
      </c>
      <c r="J48" s="34">
        <v>174.1</v>
      </c>
      <c r="K48" s="34">
        <f>J48/J92*100</f>
        <v>3.1766015290017693</v>
      </c>
    </row>
    <row r="49" spans="1:11" ht="0.75" customHeight="1" hidden="1">
      <c r="A49" s="13"/>
      <c r="B49" s="14"/>
      <c r="C49" s="46"/>
      <c r="D49" s="49" t="e">
        <f>C49/C97*100</f>
        <v>#DIV/0!</v>
      </c>
      <c r="E49" s="46"/>
      <c r="F49" s="49">
        <f>SUM(E49/767574.2*100)</f>
        <v>0</v>
      </c>
      <c r="G49" s="49" t="e">
        <f t="shared" si="3"/>
        <v>#DIV/0!</v>
      </c>
      <c r="H49" s="34"/>
      <c r="I49" s="34" t="e">
        <f>H49/H40*100</f>
        <v>#DIV/0!</v>
      </c>
      <c r="J49" s="34"/>
      <c r="K49" s="34" t="e">
        <f>J49/J40*100</f>
        <v>#DIV/0!</v>
      </c>
    </row>
    <row r="50" spans="1:11" ht="15.75" hidden="1">
      <c r="A50" s="13"/>
      <c r="B50" s="14"/>
      <c r="C50" s="46"/>
      <c r="D50" s="49" t="e">
        <f>C50/C98*100</f>
        <v>#DIV/0!</v>
      </c>
      <c r="E50" s="46"/>
      <c r="F50" s="49">
        <f>SUM(E50/767574.2*100)</f>
        <v>0</v>
      </c>
      <c r="G50" s="49" t="e">
        <f t="shared" si="3"/>
        <v>#DIV/0!</v>
      </c>
      <c r="H50" s="34"/>
      <c r="I50" s="34">
        <f>H50/H41*100</f>
        <v>0</v>
      </c>
      <c r="J50" s="34"/>
      <c r="K50" s="34">
        <f>J50/J41*100</f>
        <v>0</v>
      </c>
    </row>
    <row r="51" spans="1:11" ht="21" customHeight="1">
      <c r="A51" s="13" t="s">
        <v>107</v>
      </c>
      <c r="B51" s="44" t="s">
        <v>108</v>
      </c>
      <c r="C51" s="46">
        <v>20</v>
      </c>
      <c r="D51" s="49">
        <f>C51/C92*100</f>
        <v>0.24084749416245885</v>
      </c>
      <c r="E51" s="46">
        <v>20</v>
      </c>
      <c r="F51" s="49">
        <f>E51/E92*100</f>
        <v>0.19462068428632592</v>
      </c>
      <c r="G51" s="49">
        <v>0</v>
      </c>
      <c r="H51" s="34">
        <v>10</v>
      </c>
      <c r="I51" s="34">
        <f>H51/H92*100</f>
        <v>0.1803979578951166</v>
      </c>
      <c r="J51" s="34">
        <v>10</v>
      </c>
      <c r="K51" s="34">
        <f>J51/J92%</f>
        <v>0.18245844508913092</v>
      </c>
    </row>
    <row r="52" spans="1:11" ht="15.75">
      <c r="A52" s="13" t="s">
        <v>15</v>
      </c>
      <c r="B52" s="36" t="s">
        <v>16</v>
      </c>
      <c r="C52" s="45">
        <f>C53</f>
        <v>329.3</v>
      </c>
      <c r="D52" s="45">
        <f>D53</f>
        <v>3.9655539913848856</v>
      </c>
      <c r="E52" s="45">
        <f aca="true" t="shared" si="4" ref="E52:K52">E53</f>
        <v>0</v>
      </c>
      <c r="F52" s="45">
        <f t="shared" si="4"/>
        <v>0</v>
      </c>
      <c r="G52" s="45">
        <f t="shared" si="4"/>
        <v>0</v>
      </c>
      <c r="H52" s="45">
        <f t="shared" si="4"/>
        <v>0</v>
      </c>
      <c r="I52" s="45">
        <f t="shared" si="4"/>
        <v>0</v>
      </c>
      <c r="J52" s="45">
        <f t="shared" si="4"/>
        <v>0</v>
      </c>
      <c r="K52" s="45">
        <f t="shared" si="4"/>
        <v>0</v>
      </c>
    </row>
    <row r="53" spans="1:11" ht="31.5">
      <c r="A53" s="13" t="s">
        <v>17</v>
      </c>
      <c r="B53" s="12" t="s">
        <v>18</v>
      </c>
      <c r="C53" s="46">
        <v>329.3</v>
      </c>
      <c r="D53" s="49">
        <f>C53/C92*100</f>
        <v>3.9655539913848856</v>
      </c>
      <c r="E53" s="46">
        <v>0</v>
      </c>
      <c r="F53" s="49">
        <f>E53/E92*100</f>
        <v>0</v>
      </c>
      <c r="G53" s="45">
        <f t="shared" si="3"/>
        <v>0</v>
      </c>
      <c r="H53" s="34">
        <v>0</v>
      </c>
      <c r="I53" s="34">
        <f>H53/H92*100</f>
        <v>0</v>
      </c>
      <c r="J53" s="34">
        <v>0</v>
      </c>
      <c r="K53" s="34">
        <f>J53/J92*100</f>
        <v>0</v>
      </c>
    </row>
    <row r="54" spans="1:11" ht="31.5" hidden="1">
      <c r="A54" s="16" t="s">
        <v>34</v>
      </c>
      <c r="B54" s="17" t="s">
        <v>1</v>
      </c>
      <c r="C54" s="45">
        <f>SUM(C55:C57)</f>
        <v>0</v>
      </c>
      <c r="D54" s="49"/>
      <c r="E54" s="45">
        <f>SUM(E55:E57)</f>
        <v>0</v>
      </c>
      <c r="F54" s="45">
        <f>SUM(F55:F57)</f>
        <v>0</v>
      </c>
      <c r="G54" s="45" t="e">
        <f>SUM(E54/C54*100)</f>
        <v>#DIV/0!</v>
      </c>
      <c r="H54" s="34"/>
      <c r="I54" s="34">
        <f>H54/H45*100</f>
        <v>0</v>
      </c>
      <c r="J54" s="34"/>
      <c r="K54" s="34">
        <f>J54/J45*100</f>
        <v>0</v>
      </c>
    </row>
    <row r="55" spans="1:11" ht="0.75" customHeight="1" hidden="1">
      <c r="A55" s="13"/>
      <c r="B55" s="14"/>
      <c r="C55" s="46">
        <v>0</v>
      </c>
      <c r="D55" s="49"/>
      <c r="E55" s="46">
        <v>0</v>
      </c>
      <c r="F55" s="49">
        <f>SUM(E55/767574.2*100)</f>
        <v>0</v>
      </c>
      <c r="G55" s="45" t="e">
        <f>SUM(E55/C55*100)</f>
        <v>#DIV/0!</v>
      </c>
      <c r="H55" s="34"/>
      <c r="I55" s="34">
        <f>H55/H46*100</f>
        <v>0</v>
      </c>
      <c r="J55" s="34"/>
      <c r="K55" s="34">
        <f>J55/J46*100</f>
        <v>0</v>
      </c>
    </row>
    <row r="56" spans="1:11" ht="3.75" customHeight="1" hidden="1">
      <c r="A56" s="13" t="s">
        <v>35</v>
      </c>
      <c r="B56" s="14" t="s">
        <v>36</v>
      </c>
      <c r="C56" s="46">
        <v>0</v>
      </c>
      <c r="D56" s="49"/>
      <c r="E56" s="46"/>
      <c r="F56" s="49">
        <f>SUM(E56/767574.2*100)</f>
        <v>0</v>
      </c>
      <c r="G56" s="45" t="e">
        <f>SUM(E56/C56*100)</f>
        <v>#DIV/0!</v>
      </c>
      <c r="H56" s="34"/>
      <c r="I56" s="34" t="e">
        <f>H56/H47*100</f>
        <v>#DIV/0!</v>
      </c>
      <c r="J56" s="34"/>
      <c r="K56" s="34" t="e">
        <f>J56/J47*100</f>
        <v>#DIV/0!</v>
      </c>
    </row>
    <row r="57" spans="1:11" ht="15.75" hidden="1">
      <c r="A57" s="13"/>
      <c r="B57" s="12"/>
      <c r="C57" s="46">
        <v>0</v>
      </c>
      <c r="D57" s="49"/>
      <c r="E57" s="46">
        <v>0</v>
      </c>
      <c r="F57" s="49">
        <f>SUM(E57/767574.2*100)</f>
        <v>0</v>
      </c>
      <c r="G57" s="45" t="e">
        <f>SUM(E57/C57*100)</f>
        <v>#DIV/0!</v>
      </c>
      <c r="H57" s="34"/>
      <c r="I57" s="34">
        <f>H57/H48*100</f>
        <v>0</v>
      </c>
      <c r="J57" s="34"/>
      <c r="K57" s="34">
        <f>J57/J48*100</f>
        <v>0</v>
      </c>
    </row>
    <row r="58" spans="1:11" ht="31.5">
      <c r="A58" s="16" t="s">
        <v>34</v>
      </c>
      <c r="B58" s="36" t="s">
        <v>1</v>
      </c>
      <c r="C58" s="47">
        <f>C59</f>
        <v>50</v>
      </c>
      <c r="D58" s="49">
        <f>D59</f>
        <v>0.6021187354061471</v>
      </c>
      <c r="E58" s="47">
        <f aca="true" t="shared" si="5" ref="E58:K58">E59</f>
        <v>100</v>
      </c>
      <c r="F58" s="45">
        <f t="shared" si="5"/>
        <v>0.9731034214316296</v>
      </c>
      <c r="G58" s="47">
        <f t="shared" si="5"/>
        <v>200</v>
      </c>
      <c r="H58" s="47">
        <f t="shared" si="5"/>
        <v>50</v>
      </c>
      <c r="I58" s="45">
        <f t="shared" si="5"/>
        <v>0.901989789475583</v>
      </c>
      <c r="J58" s="47">
        <f t="shared" si="5"/>
        <v>50</v>
      </c>
      <c r="K58" s="45">
        <f t="shared" si="5"/>
        <v>0.9122922254456547</v>
      </c>
    </row>
    <row r="59" spans="1:11" ht="18" customHeight="1">
      <c r="A59" s="13" t="s">
        <v>98</v>
      </c>
      <c r="B59" s="12" t="s">
        <v>97</v>
      </c>
      <c r="C59" s="46">
        <v>50</v>
      </c>
      <c r="D59" s="49">
        <f>C59/C92*100</f>
        <v>0.6021187354061471</v>
      </c>
      <c r="E59" s="46">
        <v>100</v>
      </c>
      <c r="F59" s="49">
        <f>E59/E92*100</f>
        <v>0.9731034214316296</v>
      </c>
      <c r="G59" s="45">
        <f>E59/C59*100</f>
        <v>200</v>
      </c>
      <c r="H59" s="34">
        <v>50</v>
      </c>
      <c r="I59" s="34">
        <f>H59/H92*100</f>
        <v>0.901989789475583</v>
      </c>
      <c r="J59" s="34">
        <v>50</v>
      </c>
      <c r="K59" s="34">
        <f>J59/J92*100</f>
        <v>0.9122922254456547</v>
      </c>
    </row>
    <row r="60" spans="1:11" ht="13.5" customHeight="1">
      <c r="A60" s="16" t="s">
        <v>25</v>
      </c>
      <c r="B60" s="17" t="s">
        <v>2</v>
      </c>
      <c r="C60" s="45">
        <f>C62+C63</f>
        <v>952.81</v>
      </c>
      <c r="D60" s="45">
        <f>D62+D63</f>
        <v>11.47409504564662</v>
      </c>
      <c r="E60" s="45">
        <f aca="true" t="shared" si="6" ref="E60:K60">E62+E63</f>
        <v>1051.2</v>
      </c>
      <c r="F60" s="45">
        <f t="shared" si="6"/>
        <v>10.22926316608929</v>
      </c>
      <c r="G60" s="45">
        <f t="shared" si="6"/>
        <v>210.35530986424948</v>
      </c>
      <c r="H60" s="45">
        <f t="shared" si="6"/>
        <v>1073.1</v>
      </c>
      <c r="I60" s="45">
        <f t="shared" si="6"/>
        <v>19.35850486172496</v>
      </c>
      <c r="J60" s="45">
        <f t="shared" si="6"/>
        <v>1105.8</v>
      </c>
      <c r="K60" s="45">
        <f t="shared" si="6"/>
        <v>20.176254857956096</v>
      </c>
    </row>
    <row r="61" spans="1:11" ht="15.75" hidden="1">
      <c r="A61" s="18"/>
      <c r="B61" s="19"/>
      <c r="C61" s="46">
        <v>0</v>
      </c>
      <c r="D61" s="49"/>
      <c r="E61" s="46">
        <v>0</v>
      </c>
      <c r="F61" s="49">
        <f>SUM(E61/767574.2*100)</f>
        <v>0</v>
      </c>
      <c r="G61" s="49" t="e">
        <f aca="true" t="shared" si="7" ref="G61:G79">SUM(E61/C61*100)</f>
        <v>#DIV/0!</v>
      </c>
      <c r="H61" s="34"/>
      <c r="I61" s="34" t="e">
        <f>H61/H50*100</f>
        <v>#DIV/0!</v>
      </c>
      <c r="J61" s="34"/>
      <c r="K61" s="34" t="e">
        <f>J61/J50*100</f>
        <v>#DIV/0!</v>
      </c>
    </row>
    <row r="62" spans="1:11" ht="15.75">
      <c r="A62" s="18" t="s">
        <v>26</v>
      </c>
      <c r="B62" s="19" t="s">
        <v>79</v>
      </c>
      <c r="C62" s="46">
        <v>941.9</v>
      </c>
      <c r="D62" s="49">
        <f>C62/C92*100</f>
        <v>11.342712737581</v>
      </c>
      <c r="E62" s="46">
        <v>1040.3</v>
      </c>
      <c r="F62" s="49">
        <f>E62/E92*100</f>
        <v>10.123194893153242</v>
      </c>
      <c r="G62" s="49">
        <f t="shared" si="7"/>
        <v>110.44696889266376</v>
      </c>
      <c r="H62" s="34">
        <v>1073.1</v>
      </c>
      <c r="I62" s="34">
        <f>H62/H92*100</f>
        <v>19.35850486172496</v>
      </c>
      <c r="J62" s="34">
        <v>1105.8</v>
      </c>
      <c r="K62" s="34">
        <f>J62/J92*100</f>
        <v>20.176254857956096</v>
      </c>
    </row>
    <row r="63" spans="1:11" ht="31.5">
      <c r="A63" s="18" t="s">
        <v>27</v>
      </c>
      <c r="B63" s="19" t="s">
        <v>5</v>
      </c>
      <c r="C63" s="46">
        <v>10.91</v>
      </c>
      <c r="D63" s="49">
        <f>C63/C92*100</f>
        <v>0.1313823080656213</v>
      </c>
      <c r="E63" s="46">
        <v>10.9</v>
      </c>
      <c r="F63" s="49">
        <f>E63/E92*100</f>
        <v>0.10606827293604763</v>
      </c>
      <c r="G63" s="49">
        <f t="shared" si="7"/>
        <v>99.9083409715857</v>
      </c>
      <c r="H63" s="34">
        <v>0</v>
      </c>
      <c r="I63" s="34">
        <f>H63/H92*100</f>
        <v>0</v>
      </c>
      <c r="J63" s="34">
        <v>0</v>
      </c>
      <c r="K63" s="34">
        <f>J63/J92*100</f>
        <v>0</v>
      </c>
    </row>
    <row r="64" spans="1:11" ht="31.5" hidden="1">
      <c r="A64" s="20" t="s">
        <v>28</v>
      </c>
      <c r="B64" s="21" t="s">
        <v>3</v>
      </c>
      <c r="C64" s="45">
        <f>SUM(C65:C66)</f>
        <v>0</v>
      </c>
      <c r="D64" s="49"/>
      <c r="E64" s="45">
        <f>SUM(E65:E66)</f>
        <v>0</v>
      </c>
      <c r="F64" s="49">
        <f aca="true" t="shared" si="8" ref="F64:F73">SUM(E64/767574.2*100)</f>
        <v>0</v>
      </c>
      <c r="G64" s="49" t="e">
        <f t="shared" si="7"/>
        <v>#DIV/0!</v>
      </c>
      <c r="H64" s="34"/>
      <c r="I64" s="34" t="e">
        <f>H64/H53*100</f>
        <v>#DIV/0!</v>
      </c>
      <c r="J64" s="34"/>
      <c r="K64" s="34" t="e">
        <f>J64/J53*100</f>
        <v>#DIV/0!</v>
      </c>
    </row>
    <row r="65" spans="1:11" ht="0.75" customHeight="1" hidden="1">
      <c r="A65" s="18" t="s">
        <v>29</v>
      </c>
      <c r="B65" s="19" t="s">
        <v>30</v>
      </c>
      <c r="C65" s="46">
        <v>0</v>
      </c>
      <c r="D65" s="49"/>
      <c r="E65" s="46">
        <v>0</v>
      </c>
      <c r="F65" s="49">
        <f t="shared" si="8"/>
        <v>0</v>
      </c>
      <c r="G65" s="49" t="e">
        <f t="shared" si="7"/>
        <v>#DIV/0!</v>
      </c>
      <c r="H65" s="34"/>
      <c r="I65" s="34" t="e">
        <f>H65/H54*100</f>
        <v>#DIV/0!</v>
      </c>
      <c r="J65" s="34"/>
      <c r="K65" s="34" t="e">
        <f>J65/J54*100</f>
        <v>#DIV/0!</v>
      </c>
    </row>
    <row r="66" spans="1:11" ht="15.75" hidden="1">
      <c r="A66" s="18" t="s">
        <v>14</v>
      </c>
      <c r="B66" s="19" t="s">
        <v>6</v>
      </c>
      <c r="C66" s="46"/>
      <c r="D66" s="49"/>
      <c r="E66" s="46">
        <v>0</v>
      </c>
      <c r="F66" s="49">
        <f t="shared" si="8"/>
        <v>0</v>
      </c>
      <c r="G66" s="49" t="e">
        <f t="shared" si="7"/>
        <v>#DIV/0!</v>
      </c>
      <c r="H66" s="34"/>
      <c r="I66" s="34" t="e">
        <f>H66/H55*100</f>
        <v>#DIV/0!</v>
      </c>
      <c r="J66" s="34"/>
      <c r="K66" s="34" t="e">
        <f>J66/J55*100</f>
        <v>#DIV/0!</v>
      </c>
    </row>
    <row r="67" spans="1:11" ht="15.75" hidden="1">
      <c r="A67" s="20"/>
      <c r="B67" s="21"/>
      <c r="C67" s="45">
        <f>SUM(C68)</f>
        <v>0</v>
      </c>
      <c r="D67" s="49"/>
      <c r="E67" s="45">
        <f>SUM(E68)</f>
        <v>0</v>
      </c>
      <c r="F67" s="49">
        <f t="shared" si="8"/>
        <v>0</v>
      </c>
      <c r="G67" s="49" t="e">
        <f t="shared" si="7"/>
        <v>#DIV/0!</v>
      </c>
      <c r="H67" s="34"/>
      <c r="I67" s="34" t="e">
        <f>H67/H56*100</f>
        <v>#DIV/0!</v>
      </c>
      <c r="J67" s="34"/>
      <c r="K67" s="34" t="e">
        <f>J67/J56*100</f>
        <v>#DIV/0!</v>
      </c>
    </row>
    <row r="68" spans="1:11" ht="4.5" customHeight="1" hidden="1">
      <c r="A68" s="18"/>
      <c r="B68" s="19"/>
      <c r="C68" s="46">
        <v>0</v>
      </c>
      <c r="D68" s="49"/>
      <c r="E68" s="46">
        <v>0</v>
      </c>
      <c r="F68" s="49">
        <f t="shared" si="8"/>
        <v>0</v>
      </c>
      <c r="G68" s="49" t="e">
        <f t="shared" si="7"/>
        <v>#DIV/0!</v>
      </c>
      <c r="H68" s="34"/>
      <c r="I68" s="34" t="e">
        <f>H68/H57*100</f>
        <v>#DIV/0!</v>
      </c>
      <c r="J68" s="34"/>
      <c r="K68" s="34" t="e">
        <f>J68/J57*100</f>
        <v>#DIV/0!</v>
      </c>
    </row>
    <row r="69" spans="1:11" ht="15.75" hidden="1">
      <c r="A69" s="20"/>
      <c r="B69" s="21"/>
      <c r="C69" s="45">
        <f>SUM(C70:C73)</f>
        <v>0</v>
      </c>
      <c r="D69" s="49"/>
      <c r="E69" s="45">
        <f>SUM(E70:E73)</f>
        <v>0</v>
      </c>
      <c r="F69" s="49">
        <f t="shared" si="8"/>
        <v>0</v>
      </c>
      <c r="G69" s="49" t="e">
        <f t="shared" si="7"/>
        <v>#DIV/0!</v>
      </c>
      <c r="H69" s="34"/>
      <c r="I69" s="34">
        <f>H69/H60*100</f>
        <v>0</v>
      </c>
      <c r="J69" s="34"/>
      <c r="K69" s="34">
        <f>J69/J60*100</f>
        <v>0</v>
      </c>
    </row>
    <row r="70" spans="1:11" ht="15.75" hidden="1">
      <c r="A70" s="18"/>
      <c r="B70" s="19"/>
      <c r="C70" s="46">
        <v>0</v>
      </c>
      <c r="D70" s="49"/>
      <c r="E70" s="46">
        <v>0</v>
      </c>
      <c r="F70" s="49">
        <f t="shared" si="8"/>
        <v>0</v>
      </c>
      <c r="G70" s="49" t="e">
        <f t="shared" si="7"/>
        <v>#DIV/0!</v>
      </c>
      <c r="H70" s="34"/>
      <c r="I70" s="34" t="e">
        <f>H70/H61*100</f>
        <v>#DIV/0!</v>
      </c>
      <c r="J70" s="34"/>
      <c r="K70" s="34" t="e">
        <f>J70/J61*100</f>
        <v>#DIV/0!</v>
      </c>
    </row>
    <row r="71" spans="1:11" ht="15.75" hidden="1">
      <c r="A71" s="18"/>
      <c r="B71" s="19"/>
      <c r="C71" s="46">
        <v>0</v>
      </c>
      <c r="D71" s="49"/>
      <c r="E71" s="46">
        <v>0</v>
      </c>
      <c r="F71" s="49">
        <f t="shared" si="8"/>
        <v>0</v>
      </c>
      <c r="G71" s="49" t="e">
        <f t="shared" si="7"/>
        <v>#DIV/0!</v>
      </c>
      <c r="H71" s="34"/>
      <c r="I71" s="34">
        <f>H71/H62*100</f>
        <v>0</v>
      </c>
      <c r="J71" s="34"/>
      <c r="K71" s="34">
        <f>J71/J62*100</f>
        <v>0</v>
      </c>
    </row>
    <row r="72" spans="1:11" ht="15.75" hidden="1">
      <c r="A72" s="18"/>
      <c r="B72" s="19"/>
      <c r="C72" s="46">
        <v>0</v>
      </c>
      <c r="D72" s="49"/>
      <c r="E72" s="46">
        <v>0</v>
      </c>
      <c r="F72" s="49">
        <f t="shared" si="8"/>
        <v>0</v>
      </c>
      <c r="G72" s="49" t="e">
        <f t="shared" si="7"/>
        <v>#DIV/0!</v>
      </c>
      <c r="H72" s="34"/>
      <c r="I72" s="34" t="e">
        <f>H72/H63*100</f>
        <v>#DIV/0!</v>
      </c>
      <c r="J72" s="34"/>
      <c r="K72" s="34" t="e">
        <f>J72/J63*100</f>
        <v>#DIV/0!</v>
      </c>
    </row>
    <row r="73" spans="1:11" ht="15.75" hidden="1">
      <c r="A73" s="18"/>
      <c r="B73" s="19"/>
      <c r="C73" s="46">
        <v>0</v>
      </c>
      <c r="D73" s="49"/>
      <c r="E73" s="46">
        <v>0</v>
      </c>
      <c r="F73" s="49">
        <f t="shared" si="8"/>
        <v>0</v>
      </c>
      <c r="G73" s="49" t="e">
        <f t="shared" si="7"/>
        <v>#DIV/0!</v>
      </c>
      <c r="H73" s="34"/>
      <c r="I73" s="34" t="e">
        <f>H73/H64*100</f>
        <v>#DIV/0!</v>
      </c>
      <c r="J73" s="34"/>
      <c r="K73" s="34" t="e">
        <f>J73/J64*100</f>
        <v>#DIV/0!</v>
      </c>
    </row>
    <row r="74" spans="1:11" s="27" customFormat="1" ht="15" customHeight="1">
      <c r="A74" s="20" t="s">
        <v>28</v>
      </c>
      <c r="B74" s="38" t="s">
        <v>3</v>
      </c>
      <c r="C74" s="47">
        <f>C76+C77+C75</f>
        <v>464.40000000000003</v>
      </c>
      <c r="D74" s="45">
        <f>D76+D77</f>
        <v>5.405822006476389</v>
      </c>
      <c r="E74" s="47">
        <f>E76+E77+E75</f>
        <v>1232.8</v>
      </c>
      <c r="F74" s="45">
        <f>F76+F77</f>
        <v>11.830991397765752</v>
      </c>
      <c r="G74" s="45">
        <f t="shared" si="7"/>
        <v>265.46080964685615</v>
      </c>
      <c r="H74" s="47">
        <f>H76+H77+H75</f>
        <v>1332.8</v>
      </c>
      <c r="I74" s="37">
        <v>4.04</v>
      </c>
      <c r="J74" s="47">
        <f>J76+J77+J75</f>
        <v>1332.8</v>
      </c>
      <c r="K74" s="37">
        <v>4.01</v>
      </c>
    </row>
    <row r="75" spans="1:11" s="27" customFormat="1" ht="15.75">
      <c r="A75" s="18" t="s">
        <v>105</v>
      </c>
      <c r="B75" s="19" t="s">
        <v>106</v>
      </c>
      <c r="C75" s="46">
        <v>15.5</v>
      </c>
      <c r="D75" s="53">
        <f>C75/C92%</f>
        <v>0.18665680797590561</v>
      </c>
      <c r="E75" s="46">
        <v>17</v>
      </c>
      <c r="F75" s="53">
        <f>E75/E92%</f>
        <v>0.16542758164337704</v>
      </c>
      <c r="G75" s="53">
        <f t="shared" si="7"/>
        <v>109.6774193548387</v>
      </c>
      <c r="H75" s="34">
        <v>17</v>
      </c>
      <c r="I75" s="34">
        <f>H75/H92%</f>
        <v>0.3066765284216982</v>
      </c>
      <c r="J75" s="34">
        <v>17</v>
      </c>
      <c r="K75" s="34">
        <f>J75/J92%</f>
        <v>0.3101793566515226</v>
      </c>
    </row>
    <row r="76" spans="1:11" s="28" customFormat="1" ht="15.75">
      <c r="A76" s="18" t="s">
        <v>29</v>
      </c>
      <c r="B76" s="19" t="s">
        <v>30</v>
      </c>
      <c r="C76" s="46">
        <v>82.3</v>
      </c>
      <c r="D76" s="49">
        <f>C76/C92*100</f>
        <v>0.9910874384785181</v>
      </c>
      <c r="E76" s="46">
        <v>90.8</v>
      </c>
      <c r="F76" s="49">
        <f>E76/E92*100</f>
        <v>0.8835779066599196</v>
      </c>
      <c r="G76" s="49">
        <f t="shared" si="7"/>
        <v>110.3280680437424</v>
      </c>
      <c r="H76" s="34">
        <v>90.8</v>
      </c>
      <c r="I76" s="34">
        <f>H76/H92*100</f>
        <v>1.6380134576876586</v>
      </c>
      <c r="J76" s="34">
        <v>90.8</v>
      </c>
      <c r="K76" s="34">
        <f>J76/J92*100</f>
        <v>1.6567226814093088</v>
      </c>
    </row>
    <row r="77" spans="1:11" ht="15.75">
      <c r="A77" s="18" t="s">
        <v>14</v>
      </c>
      <c r="B77" s="19" t="s">
        <v>6</v>
      </c>
      <c r="C77" s="46">
        <v>366.6</v>
      </c>
      <c r="D77" s="49">
        <f>C77/C92*100</f>
        <v>4.414734567997871</v>
      </c>
      <c r="E77" s="46">
        <v>1125</v>
      </c>
      <c r="F77" s="49">
        <f>E77/E92*100</f>
        <v>10.947413491105833</v>
      </c>
      <c r="G77" s="49">
        <f t="shared" si="7"/>
        <v>306.873977086743</v>
      </c>
      <c r="H77" s="34">
        <v>1225</v>
      </c>
      <c r="I77" s="34">
        <f>H77/H92*100</f>
        <v>22.098749842151783</v>
      </c>
      <c r="J77" s="34">
        <v>1225</v>
      </c>
      <c r="K77" s="34">
        <f>J77/J92*100</f>
        <v>22.351159523418538</v>
      </c>
    </row>
    <row r="78" spans="1:11" s="35" customFormat="1" ht="28.5">
      <c r="A78" s="33" t="s">
        <v>19</v>
      </c>
      <c r="B78" s="39" t="s">
        <v>80</v>
      </c>
      <c r="C78" s="45">
        <f>SUM(C79:C79)</f>
        <v>2595.5</v>
      </c>
      <c r="D78" s="45">
        <f>D79</f>
        <v>31.2559835549331</v>
      </c>
      <c r="E78" s="45">
        <f>SUM(E79:E79)</f>
        <v>3243.8</v>
      </c>
      <c r="F78" s="45">
        <f>SUM(F79:F79)</f>
        <v>31.565528784399206</v>
      </c>
      <c r="G78" s="45">
        <f t="shared" si="7"/>
        <v>124.97784627239454</v>
      </c>
      <c r="H78" s="37">
        <f>H79</f>
        <v>1018.6</v>
      </c>
      <c r="I78" s="37">
        <f>I79</f>
        <v>18.375335991196575</v>
      </c>
      <c r="J78" s="37">
        <f>J79</f>
        <v>856.3</v>
      </c>
      <c r="K78" s="37">
        <f>K79</f>
        <v>15.623916652982281</v>
      </c>
    </row>
    <row r="79" spans="1:11" s="32" customFormat="1" ht="18" customHeight="1">
      <c r="A79" s="18" t="s">
        <v>12</v>
      </c>
      <c r="B79" s="19" t="s">
        <v>4</v>
      </c>
      <c r="C79" s="46">
        <v>2595.5</v>
      </c>
      <c r="D79" s="49">
        <f>C79/C92*100</f>
        <v>31.2559835549331</v>
      </c>
      <c r="E79" s="46">
        <v>3243.8</v>
      </c>
      <c r="F79" s="49">
        <f>E79/E92*100</f>
        <v>31.565528784399206</v>
      </c>
      <c r="G79" s="49">
        <f t="shared" si="7"/>
        <v>124.97784627239454</v>
      </c>
      <c r="H79" s="34">
        <v>1018.6</v>
      </c>
      <c r="I79" s="34">
        <f>H79/H92*100</f>
        <v>18.375335991196575</v>
      </c>
      <c r="J79" s="34">
        <v>856.3</v>
      </c>
      <c r="K79" s="34">
        <f>J79/J92*100</f>
        <v>15.623916652982281</v>
      </c>
    </row>
    <row r="80" spans="1:11" s="35" customFormat="1" ht="14.25" customHeight="1">
      <c r="A80" s="33" t="s">
        <v>94</v>
      </c>
      <c r="B80" s="39" t="s">
        <v>95</v>
      </c>
      <c r="C80" s="45">
        <f>SUM(C81:C81)</f>
        <v>50</v>
      </c>
      <c r="D80" s="45">
        <f>D81</f>
        <v>0.6021187354061471</v>
      </c>
      <c r="E80" s="45">
        <f>SUM(E81:E81)</f>
        <v>55</v>
      </c>
      <c r="F80" s="45">
        <f>SUM(F81:F81)</f>
        <v>0.5352068817873963</v>
      </c>
      <c r="G80" s="45">
        <v>0</v>
      </c>
      <c r="H80" s="37">
        <f>H81</f>
        <v>50</v>
      </c>
      <c r="I80" s="37">
        <v>0.96</v>
      </c>
      <c r="J80" s="37">
        <f>J81</f>
        <v>47</v>
      </c>
      <c r="K80" s="37">
        <f>K81</f>
        <v>0</v>
      </c>
    </row>
    <row r="81" spans="1:11" ht="15.75" customHeight="1">
      <c r="A81" s="18" t="s">
        <v>96</v>
      </c>
      <c r="B81" s="12" t="s">
        <v>102</v>
      </c>
      <c r="C81" s="46">
        <v>50</v>
      </c>
      <c r="D81" s="49">
        <f>C81/C92*100</f>
        <v>0.6021187354061471</v>
      </c>
      <c r="E81" s="46">
        <v>55</v>
      </c>
      <c r="F81" s="49">
        <f>E81/E92*100</f>
        <v>0.5352068817873963</v>
      </c>
      <c r="G81" s="49">
        <v>0</v>
      </c>
      <c r="H81" s="34">
        <v>50</v>
      </c>
      <c r="I81" s="34">
        <v>0</v>
      </c>
      <c r="J81" s="34">
        <v>47</v>
      </c>
      <c r="K81" s="34">
        <v>0</v>
      </c>
    </row>
    <row r="82" spans="1:11" s="27" customFormat="1" ht="15.75">
      <c r="A82" s="20" t="s">
        <v>31</v>
      </c>
      <c r="B82" s="40" t="s">
        <v>10</v>
      </c>
      <c r="C82" s="47">
        <f>SUM(C83:C84)</f>
        <v>156.2</v>
      </c>
      <c r="D82" s="45">
        <f>D83</f>
        <v>1.8810189294088038</v>
      </c>
      <c r="E82" s="47">
        <f>SUM(E83:E84)</f>
        <v>156.2</v>
      </c>
      <c r="F82" s="47">
        <f>SUM(F83:F84)</f>
        <v>1.5199875442762054</v>
      </c>
      <c r="G82" s="45">
        <f>SUM(E82/C82*100)</f>
        <v>100</v>
      </c>
      <c r="H82" s="37">
        <f>H83</f>
        <v>65.1</v>
      </c>
      <c r="I82" s="37">
        <f>I83</f>
        <v>1.174390705897209</v>
      </c>
      <c r="J82" s="37">
        <f>J83</f>
        <v>65.1</v>
      </c>
      <c r="K82" s="37">
        <f>K83</f>
        <v>1.187804477530242</v>
      </c>
    </row>
    <row r="83" spans="1:11" ht="15.75">
      <c r="A83" s="18" t="s">
        <v>37</v>
      </c>
      <c r="B83" s="22" t="s">
        <v>38</v>
      </c>
      <c r="C83" s="46">
        <v>156.2</v>
      </c>
      <c r="D83" s="49">
        <f>C83/C92*100</f>
        <v>1.8810189294088038</v>
      </c>
      <c r="E83" s="46">
        <v>156.2</v>
      </c>
      <c r="F83" s="49">
        <f>E83/E92*100</f>
        <v>1.5199875442762054</v>
      </c>
      <c r="G83" s="49">
        <f>SUM(E83/C83*100)</f>
        <v>100</v>
      </c>
      <c r="H83" s="34">
        <v>65.1</v>
      </c>
      <c r="I83" s="34">
        <f>H83/H92*100</f>
        <v>1.174390705897209</v>
      </c>
      <c r="J83" s="34">
        <v>65.1</v>
      </c>
      <c r="K83" s="34">
        <f>J83/J92*100</f>
        <v>1.187804477530242</v>
      </c>
    </row>
    <row r="84" spans="1:11" ht="15.75" hidden="1">
      <c r="A84" s="18"/>
      <c r="B84" s="12"/>
      <c r="C84" s="46">
        <v>0</v>
      </c>
      <c r="D84" s="49">
        <f>SUM(C84/613054.9*100)</f>
        <v>0</v>
      </c>
      <c r="E84" s="46">
        <v>0</v>
      </c>
      <c r="F84" s="49">
        <f>SUM(E84/767574.2*100)</f>
        <v>0</v>
      </c>
      <c r="G84" s="49" t="e">
        <f>SUM(E84/C84*100)</f>
        <v>#DIV/0!</v>
      </c>
      <c r="H84" s="34"/>
      <c r="I84" s="34" t="e">
        <f>H84/#REF!*100</f>
        <v>#REF!</v>
      </c>
      <c r="J84" s="34"/>
      <c r="K84" s="34" t="e">
        <f>J84/#REF!*100</f>
        <v>#REF!</v>
      </c>
    </row>
    <row r="85" spans="1:11" ht="15.75" hidden="1">
      <c r="A85" s="20"/>
      <c r="B85" s="15"/>
      <c r="C85" s="46"/>
      <c r="D85" s="49"/>
      <c r="E85" s="48">
        <f>SUM(E86)</f>
        <v>0</v>
      </c>
      <c r="F85" s="48">
        <f>SUM(F86)</f>
        <v>0</v>
      </c>
      <c r="G85" s="49"/>
      <c r="H85" s="34"/>
      <c r="I85" s="34" t="e">
        <f>H85/#REF!*100</f>
        <v>#REF!</v>
      </c>
      <c r="J85" s="34"/>
      <c r="K85" s="34" t="e">
        <f>J85/#REF!*100</f>
        <v>#REF!</v>
      </c>
    </row>
    <row r="86" spans="1:11" ht="15.75" hidden="1">
      <c r="A86" s="18"/>
      <c r="B86" s="12"/>
      <c r="C86" s="46"/>
      <c r="D86" s="49"/>
      <c r="E86" s="46">
        <v>0</v>
      </c>
      <c r="F86" s="49">
        <f>SUM(E86/767574.2*100)</f>
        <v>0</v>
      </c>
      <c r="G86" s="49"/>
      <c r="H86" s="34"/>
      <c r="I86" s="34" t="e">
        <f>H86/#REF!*100</f>
        <v>#REF!</v>
      </c>
      <c r="J86" s="34"/>
      <c r="K86" s="34" t="e">
        <f>J86/#REF!*100</f>
        <v>#REF!</v>
      </c>
    </row>
    <row r="87" spans="1:11" ht="15.75" hidden="1">
      <c r="A87" s="20"/>
      <c r="B87" s="15"/>
      <c r="C87" s="48">
        <f>SUM(C88)</f>
        <v>0</v>
      </c>
      <c r="D87" s="49">
        <f>SUM(C87/613054.9*100)</f>
        <v>0</v>
      </c>
      <c r="E87" s="48">
        <f>SUM(E88)</f>
        <v>0</v>
      </c>
      <c r="F87" s="49">
        <f>SUM(E87/613054.9*100)</f>
        <v>0</v>
      </c>
      <c r="G87" s="49" t="e">
        <f>SUM(E87/C87*100)</f>
        <v>#DIV/0!</v>
      </c>
      <c r="H87" s="34"/>
      <c r="I87" s="34" t="e">
        <f>H87/#REF!*100</f>
        <v>#REF!</v>
      </c>
      <c r="J87" s="34"/>
      <c r="K87" s="34" t="e">
        <f>J87/#REF!*100</f>
        <v>#REF!</v>
      </c>
    </row>
    <row r="88" spans="1:11" ht="15.75" hidden="1">
      <c r="A88" s="18"/>
      <c r="B88" s="12"/>
      <c r="C88" s="46">
        <v>0</v>
      </c>
      <c r="D88" s="49">
        <f>SUM(C88/613054.9*100)</f>
        <v>0</v>
      </c>
      <c r="E88" s="46">
        <v>0</v>
      </c>
      <c r="F88" s="49">
        <f>SUM(E88/767574.2*100)</f>
        <v>0</v>
      </c>
      <c r="G88" s="49" t="e">
        <f>SUM(E88/C88*100)</f>
        <v>#DIV/0!</v>
      </c>
      <c r="H88" s="34"/>
      <c r="I88" s="34" t="e">
        <f>H88/#REF!*100</f>
        <v>#REF!</v>
      </c>
      <c r="J88" s="34"/>
      <c r="K88" s="34" t="e">
        <f>J88/#REF!*100</f>
        <v>#REF!</v>
      </c>
    </row>
    <row r="89" spans="1:11" ht="15.75" hidden="1">
      <c r="A89" s="20"/>
      <c r="B89" s="21"/>
      <c r="C89" s="45">
        <f>SUM(C90:C91)</f>
        <v>0</v>
      </c>
      <c r="D89" s="45">
        <f>SUM(C89/613054.9*100)</f>
        <v>0</v>
      </c>
      <c r="E89" s="45">
        <f>SUM(E90:E91)</f>
        <v>0</v>
      </c>
      <c r="F89" s="45">
        <f>SUM(F90:F91)</f>
        <v>0</v>
      </c>
      <c r="G89" s="45" t="e">
        <f>SUM(E89/C89*100)</f>
        <v>#DIV/0!</v>
      </c>
      <c r="H89" s="34"/>
      <c r="I89" s="34" t="e">
        <f>H89/#REF!*100</f>
        <v>#REF!</v>
      </c>
      <c r="J89" s="34"/>
      <c r="K89" s="34" t="e">
        <f>J89/#REF!*100</f>
        <v>#REF!</v>
      </c>
    </row>
    <row r="90" spans="1:11" ht="15.75" hidden="1">
      <c r="A90" s="18"/>
      <c r="B90" s="12"/>
      <c r="C90" s="49">
        <v>0</v>
      </c>
      <c r="D90" s="49">
        <f>SUM(C90/613054.9*100)</f>
        <v>0</v>
      </c>
      <c r="E90" s="49">
        <v>0</v>
      </c>
      <c r="F90" s="49">
        <f>SUM(E90/767574.2*100)</f>
        <v>0</v>
      </c>
      <c r="G90" s="49" t="e">
        <f>SUM(E90/C90*100)</f>
        <v>#DIV/0!</v>
      </c>
      <c r="H90" s="34"/>
      <c r="I90" s="34" t="e">
        <f>H90/#REF!*100</f>
        <v>#REF!</v>
      </c>
      <c r="J90" s="34"/>
      <c r="K90" s="34" t="e">
        <f>J90/#REF!*100</f>
        <v>#REF!</v>
      </c>
    </row>
    <row r="91" spans="1:11" ht="15.75" hidden="1">
      <c r="A91" s="18"/>
      <c r="B91" s="23"/>
      <c r="C91" s="46">
        <v>0</v>
      </c>
      <c r="D91" s="49">
        <f>SUM(C91/613054.9*100)</f>
        <v>0</v>
      </c>
      <c r="E91" s="46">
        <v>0</v>
      </c>
      <c r="F91" s="49">
        <f>SUM(E91/767574.2*100)</f>
        <v>0</v>
      </c>
      <c r="G91" s="49" t="e">
        <f>SUM(E91/C91*100)</f>
        <v>#DIV/0!</v>
      </c>
      <c r="H91" s="34"/>
      <c r="I91" s="34">
        <f>H91/H82*100</f>
        <v>0</v>
      </c>
      <c r="J91" s="34"/>
      <c r="K91" s="34">
        <f>J91/J82*100</f>
        <v>0</v>
      </c>
    </row>
    <row r="92" spans="1:11" ht="15.75">
      <c r="A92" s="20" t="s">
        <v>32</v>
      </c>
      <c r="B92" s="38" t="s">
        <v>33</v>
      </c>
      <c r="C92" s="45">
        <f>C43+C52+C60+C74+C78+C82+C80+C58</f>
        <v>8304.01</v>
      </c>
      <c r="D92" s="45">
        <v>100</v>
      </c>
      <c r="E92" s="45">
        <f>E43+E52+E60+E74+E78+E82+E80+E58</f>
        <v>10276.400000000001</v>
      </c>
      <c r="F92" s="45">
        <v>100</v>
      </c>
      <c r="G92" s="45">
        <f>E92/C92%</f>
        <v>123.75225945055463</v>
      </c>
      <c r="H92" s="45">
        <f>H43+H52+H60+H74+H78+H82+H80+H58</f>
        <v>5543.300000000001</v>
      </c>
      <c r="I92" s="45">
        <f>H92/E92%</f>
        <v>53.94204196021954</v>
      </c>
      <c r="J92" s="45">
        <f>J43+J52+J60+J74+J78+J82+J80+J58+0.1</f>
        <v>5480.700000000001</v>
      </c>
      <c r="K92" s="45">
        <f>J92/H92%</f>
        <v>98.87070878357656</v>
      </c>
    </row>
    <row r="93" spans="1:11" ht="15.75">
      <c r="A93" s="20"/>
      <c r="B93" s="23" t="s">
        <v>81</v>
      </c>
      <c r="C93" s="45"/>
      <c r="D93" s="45"/>
      <c r="E93" s="45"/>
      <c r="F93" s="45"/>
      <c r="G93" s="45"/>
      <c r="H93" s="42">
        <f>(H7+H38)*2.5%</f>
        <v>108.65250000000002</v>
      </c>
      <c r="I93" s="42"/>
      <c r="J93" s="42">
        <f>(J7+J38)*5%</f>
        <v>218.00500000000002</v>
      </c>
      <c r="K93" s="29"/>
    </row>
    <row r="94" spans="1:11" ht="15.75">
      <c r="A94" s="20"/>
      <c r="B94" s="38" t="s">
        <v>82</v>
      </c>
      <c r="C94" s="45"/>
      <c r="D94" s="45"/>
      <c r="E94" s="45"/>
      <c r="F94" s="45"/>
      <c r="G94" s="45"/>
      <c r="H94" s="41">
        <f>H92+H93</f>
        <v>5651.952500000001</v>
      </c>
      <c r="I94" s="41"/>
      <c r="J94" s="41">
        <f>J92+J93</f>
        <v>5698.705000000001</v>
      </c>
      <c r="K94" s="41"/>
    </row>
    <row r="95" spans="1:11" ht="15.75">
      <c r="A95" s="24"/>
      <c r="B95" s="38" t="s">
        <v>83</v>
      </c>
      <c r="C95" s="45">
        <f>SUM(C6-C92)</f>
        <v>-0.010000000000218279</v>
      </c>
      <c r="D95" s="50"/>
      <c r="E95" s="45">
        <f>SUM(E6-E92)</f>
        <v>-1.8189894035458565E-12</v>
      </c>
      <c r="F95" s="50"/>
      <c r="G95" s="50"/>
      <c r="H95" s="45">
        <f>H6-H94</f>
        <v>0.04749999999876309</v>
      </c>
      <c r="I95" s="29">
        <v>0</v>
      </c>
      <c r="J95" s="45">
        <f>J6-J94</f>
        <v>-0.005000000001018634</v>
      </c>
      <c r="K95" s="29">
        <v>0</v>
      </c>
    </row>
  </sheetData>
  <sheetProtection/>
  <mergeCells count="8">
    <mergeCell ref="A2:K2"/>
    <mergeCell ref="H4:I4"/>
    <mergeCell ref="J4:K4"/>
    <mergeCell ref="A3:D3"/>
    <mergeCell ref="C4:D4"/>
    <mergeCell ref="A4:A5"/>
    <mergeCell ref="B4:B5"/>
    <mergeCell ref="E4:G4"/>
  </mergeCells>
  <printOptions/>
  <pageMargins left="0.29" right="0.29" top="0.17" bottom="0.17" header="0.17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2023-11-13T15:57:31Z</cp:lastPrinted>
  <dcterms:created xsi:type="dcterms:W3CDTF">2004-11-15T11:25:47Z</dcterms:created>
  <dcterms:modified xsi:type="dcterms:W3CDTF">2023-11-22T08:24:57Z</dcterms:modified>
  <cp:category/>
  <cp:version/>
  <cp:contentType/>
  <cp:contentStatus/>
</cp:coreProperties>
</file>